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2.xml" ContentType="application/vnd.openxmlformats-officedocument.spreadsheetml.table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a3a0d0e01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Here" sheetId="1" r:id="Rfd8dca6a0a7a4a1d"/>
    <x:sheet xmlns:r="http://schemas.openxmlformats.org/officeDocument/2006/relationships" name="Exercises" sheetId="2" r:id="Ra75b1cf77a1d4fd6"/>
    <x:sheet xmlns:r="http://schemas.openxmlformats.org/officeDocument/2006/relationships" name="ChecksDashboard" sheetId="3" r:id="R7c46d105fe544ce3"/>
    <x:sheet xmlns:r="http://schemas.openxmlformats.org/officeDocument/2006/relationships" name="Practice" sheetId="4" r:id="R104ba39a5d514e7c"/>
    <x:sheet xmlns:r="http://schemas.openxmlformats.org/officeDocument/2006/relationships" name="AnswerKey" sheetId="5" r:id="R81dbe564c0dc41db"/>
    <x:sheet xmlns:r="http://schemas.openxmlformats.org/officeDocument/2006/relationships" name="RawData" sheetId="6" r:id="Re003339572444b62"/>
    <x:sheet xmlns:r="http://schemas.openxmlformats.org/officeDocument/2006/relationships" name="ReferenceLookups" sheetId="7" r:id="R80b2590211f24bb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&quot;$&quot;#,##0.00"/>
    <x:numFmt numFmtId="202" formatCode="@"/>
    <x:numFmt numFmtId="203" formatCode="mm/dd/yyyy"/>
  </x:numFmts>
  <x:fonts count="9">
    <x:font>
      <x:sz val="11"/>
      <x:name val="Carlito"/>
    </x:font>
    <x:font>
      <x:sz val="10"/>
      <x:color rgb="FF17312E"/>
      <x:name val="Arial"/>
    </x:font>
    <x:font>
      <x:b/>
      <x:sz val="16"/>
      <x:color rgb="FF176B57"/>
      <x:name val="Arial"/>
    </x:font>
    <x:font>
      <x:i/>
      <x:sz val="10"/>
      <x:color rgb="FF536862"/>
      <x:name val="Arial"/>
    </x:font>
    <x:font>
      <x:b/>
      <x:sz val="10"/>
      <x:color rgb="FFFFFFFF"/>
      <x:name val="Arial"/>
    </x:font>
    <x:font>
      <x:b/>
      <x:sz val="10"/>
      <x:color rgb="FF176B57"/>
      <x:name val="Arial"/>
    </x:font>
    <x:font>
      <x:sz val="9"/>
      <x:color rgb="FF536862"/>
      <x:name val="Arial"/>
    </x:font>
    <x:font>
      <x:sz val="10"/>
      <x:color rgb="FF245A81"/>
      <x:name val="Arial"/>
    </x:font>
    <x:font>
      <x:b/>
      <x:sz val="10"/>
      <x:color rgb="FF17312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45A81"/>
      </x:patternFill>
    </x:fill>
    <x:fill>
      <x:patternFill patternType="solid">
        <x:fgColor rgb="FFF4F8F6"/>
      </x:patternFill>
    </x:fill>
    <x:fill>
      <x:patternFill patternType="solid">
        <x:fgColor rgb="FFEAF4EF"/>
      </x:patternFill>
    </x:fill>
    <x:fill>
      <x:patternFill patternType="solid">
        <x:fgColor rgb="FFFFF1CE"/>
      </x:patternFill>
    </x:fill>
    <x:fill>
      <x:patternFill patternType="solid">
        <x:fgColor rgb="FF176B5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5E2DC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200" fontId="1" fillId="3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/>
    </x:xf>
    <x:xf numFmtId="201" fontId="7" fillId="5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82E35"/>
      </x:font>
      <x:fill>
        <x:patternFill patternType="solid">
          <x:bgColor rgb="FFFCEBEC"/>
        </x:patternFill>
      </x:fill>
    </x:dxf>
    <x:dxf>
      <x:font>
        <x:b/>
        <x:color rgb="FFA82E35"/>
      </x:font>
      <x:fill>
        <x:patternFill patternType="solid">
          <x:bgColor rgb="FFFCEBEC"/>
        </x:patternFill>
      </x:fill>
    </x:dxf>
    <x:dxf>
      <x:font>
        <x:b/>
        <x:color rgb="FFA82E35"/>
      </x:font>
      <x:fill>
        <x:patternFill patternType="solid">
          <x:bgColor rgb="FFFCEBEC"/>
        </x:patternFill>
      </x:fill>
    </x:dxf>
    <x:dxf>
      <x:font>
        <x:b/>
        <x:color rgb="FFA82E35"/>
      </x:font>
      <x:fill>
        <x:patternFill patternType="solid">
          <x:bgColor rgb="FFFCEBEC"/>
        </x:patternFill>
      </x:fill>
    </x:dxf>
    <x:dxf>
      <x:font>
        <x:b/>
        <x:color rgb="FFA82E35"/>
      </x:font>
      <x:fill>
        <x:patternFill patternType="solid">
          <x:bgColor rgb="FFFCEBEC"/>
        </x:patternFill>
      </x:fill>
    </x:dxf>
    <x:dxf>
      <x:font>
        <x:b/>
        <x:color rgb="FFA82E35"/>
      </x:font>
      <x:fill>
        <x:patternFill patternType="solid">
          <x:bgColor rgb="FFFCEB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fa83e3606f4b7a" /><Relationship Type="http://schemas.openxmlformats.org/officeDocument/2006/relationships/theme" Target="/xl/theme/theme1.xml" Id="R3d055b3582cc4a1d" /><Relationship Type="http://schemas.openxmlformats.org/officeDocument/2006/relationships/sharedStrings" Target="/xl/sharedStrings.xml" Id="Rf35cfa4767f1426c" /><Relationship Type="http://schemas.openxmlformats.org/officeDocument/2006/relationships/worksheet" Target="/xl/worksheets/sheet1.xml" Id="Rfd8dca6a0a7a4a1d" /><Relationship Type="http://schemas.openxmlformats.org/officeDocument/2006/relationships/worksheet" Target="/xl/worksheets/sheet2.xml" Id="Ra75b1cf77a1d4fd6" /><Relationship Type="http://schemas.openxmlformats.org/officeDocument/2006/relationships/worksheet" Target="/xl/worksheets/sheet3.xml" Id="R7c46d105fe544ce3" /><Relationship Type="http://schemas.openxmlformats.org/officeDocument/2006/relationships/worksheet" Target="/xl/worksheets/sheet4.xml" Id="R104ba39a5d514e7c" /><Relationship Type="http://schemas.openxmlformats.org/officeDocument/2006/relationships/worksheet" Target="/xl/worksheets/sheet5.xml" Id="R81dbe564c0dc41db" /><Relationship Type="http://schemas.openxmlformats.org/officeDocument/2006/relationships/worksheet" Target="/xl/worksheets/sheet6.xml" Id="Re003339572444b62" /><Relationship Type="http://schemas.openxmlformats.org/officeDocument/2006/relationships/worksheet" Target="/xl/worksheets/sheet7.xml" Id="R80b2590211f24bb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fea6d7b43164286" /></Relationships>
</file>

<file path=xl/drawings/charts/chart1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975">
                <a:latin typeface="Arial"/>
                <a:ea typeface="Arial"/>
                <a:cs typeface="Arial"/>
              </a:rPr>
              <a:t>Rows flagged for different reasons</a:t>
            </a:r>
          </a:p>
        </c:rich>
      </c:tx>
      <c:overlay val="0"/>
      <c:txPr>
        <a:bodyPr anchorCtr="1"/>
        <a:lstStyle/>
        <a:p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Rows</c:v>
          </c:tx>
          <c:spPr>
            <a:solidFill>
              <a:srgbClr val="176B57"/>
            </a:solidFill>
          </c:spPr>
          <c:invertIfNegative val="0"/>
          <c:cat>
            <c:strRef>
              <c:f>'ChecksDashboard'!$F$27:$F$30</c:f>
              <c:strCache>
                <c:ptCount val="4"/>
                <c:pt idx="0">
                  <c:v>Space trim</c:v>
                </c:pt>
                <c:pt idx="1">
                  <c:v>Date review</c:v>
                </c:pt>
                <c:pt idx="2">
                  <c:v>Conflicting ID</c:v>
                </c:pt>
                <c:pt idx="3">
                  <c:v>Exact repeat copy</c:v>
                </c:pt>
              </c:strCache>
            </c:strRef>
          </c:cat>
          <c:val>
            <c:numRef>
              <c:f>'ChecksDashboard'!$G$27:$G$30</c:f>
              <c:numCache>
                <c:formatCode>0</c:formatCode>
                <c:ptCount val="4"/>
                <c:pt idx="0">
                  <c:v>16</c:v>
                </c:pt>
                <c:pt idx="1">
                  <c:v>8</c:v>
                </c:pt>
                <c:pt idx="2">
                  <c:v>8</c:v>
                </c:pt>
                <c:pt idx="3">
                  <c:v>6</c:v>
                </c:pt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anchorCtr="1"/>
          <a:lstStyle/>
          <a:p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5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fea6d7b4316428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2" name="PracticeTickets" displayName="PracticeTickets" ref="A6:AB106" headerRowCount="1" totalsRowCount="0" totalsRowShown="0">
  <x:autoFilter ref="A6:AB106"/>
  <x:tableColumns count="28">
    <x:tableColumn id="1" name="Import row"/>
    <x:tableColumn id="2" name="Ticket ID"/>
    <x:tableColumn id="3" name="Requester"/>
    <x:tableColumn id="4" name="Created raw text"/>
    <x:tableColumn id="5" name="Status raw"/>
    <x:tableColumn id="6" name="Category raw"/>
    <x:tableColumn id="7" name="Region"/>
    <x:tableColumn id="8" name="Priority"/>
    <x:tableColumn id="9" name="Minutes"/>
    <x:tableColumn id="10" name="Charge USD"/>
    <x:tableColumn id="11" name="Channel"/>
    <x:tableColumn id="12" name="Subject"/>
    <x:tableColumn id="13" name="Requester trimmed"/>
    <x:tableColumn id="14" name="Status normalized"/>
    <x:tableColumn id="15" name="Category mapped"/>
    <x:tableColumn id="16" name="Space review"/>
    <x:tableColumn id="17" name="ID count"/>
    <x:tableColumn id="18" name="ID occurrence"/>
    <x:tableColumn id="19" name="Record signature"/>
    <x:tableColumn id="20" name="Record matches"/>
    <x:tableColumn id="21" name="Record occurrence"/>
    <x:tableColumn id="22" name="ID review"/>
    <x:tableColumn id="23" name="Date shape"/>
    <x:tableColumn id="24" name="Parsed candidate"/>
    <x:tableColumn id="25" name="Date review"/>
    <x:tableColumn id="26" name="Your decision"/>
    <x:tableColumn id="27" name="Your notes"/>
    <x:tableColumn id="28" name="Category revie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RawTickets" displayName="RawTickets" ref="A6:L106" headerRowCount="1" totalsRowCount="0" totalsRowShown="0">
  <x:autoFilter ref="A6:L106"/>
  <x:tableColumns count="12">
    <x:tableColumn id="1" name="Import row"/>
    <x:tableColumn id="2" name="Ticket ID"/>
    <x:tableColumn id="3" name="Requester"/>
    <x:tableColumn id="4" name="Created raw text"/>
    <x:tableColumn id="5" name="Status raw"/>
    <x:tableColumn id="6" name="Category raw"/>
    <x:tableColumn id="7" name="Region"/>
    <x:tableColumn id="8" name="Priority"/>
    <x:tableColumn id="9" name="Minutes"/>
    <x:tableColumn id="10" name="Charge USD"/>
    <x:tableColumn id="11" name="Channel"/>
    <x:tableColumn id="12" name="Subjec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f5b3ed754d6f4fc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1.xml" Id="Ra4afeb50020b4a9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2.xml" Id="R29c8f61544e749be" /></Relationships>
</file>

<file path=xl/worksheets/sheet1.xml><?xml version="1.0" encoding="utf-8"?>
<x:worksheet xmlns:x="http://schemas.openxmlformats.org/spreadsheetml/2006/main">
  <x:sheetPr>
    <x:tabColor rgb="FF176B57"/>
  </x:sheetPr>
  <x:sheetViews>
    <x:sheetView showGridLines="0" workbookViewId="0"/>
  </x:sheetViews>
  <x:sheetFormatPr defaultRowHeight="15"/>
  <x:cols>
    <x:col min="1" max="1" width="28" hidden="0" customWidth="1"/>
    <x:col min="2" max="2" width="2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DeskPlain spreadsheet cleanup lab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 t="str">
        <x:v>Practice a repeatable cleanup process using 100 invented support ticket records.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3" customHeight="1">
      <x:c r="A6" s="4"/>
      <x:c r="B6" s="4"/>
      <x:c r="C6" s="4"/>
      <x:c r="D6" s="4"/>
      <x:c r="E6" s="4"/>
      <x:c r="F6" s="4"/>
      <x:c r="G6" s="4"/>
      <x:c r="H6" s="4"/>
    </x:row>
    <x:row r="7" ht="23" customHeight="1">
      <x:c r="A7" s="33" t="str">
        <x:v>Records</x:v>
      </x:c>
      <x:c r="B7" s="2" t="n">
        <x:v>100</x:v>
      </x:c>
      <x:c r="C7" s="2"/>
      <x:c r="D7" s="2"/>
      <x:c r="E7" s="2"/>
      <x:c r="F7" s="2"/>
      <x:c r="G7" s="2"/>
      <x:c r="H7" s="2"/>
    </x:row>
    <x:row r="8" ht="23" customHeight="1">
      <x:c r="A8" s="33" t="str">
        <x:v>Different ticket IDs</x:v>
      </x:c>
      <x:c r="B8" s="2" t="n">
        <x:v>90</x:v>
      </x:c>
      <x:c r="C8" s="2"/>
      <x:c r="D8" s="2"/>
      <x:c r="E8" s="2"/>
      <x:c r="F8" s="2"/>
      <x:c r="G8" s="2"/>
      <x:c r="H8" s="2"/>
    </x:row>
    <x:row r="9" ht="23" customHeight="1">
      <x:c r="A9" s="33" t="str">
        <x:v>Exercises</x:v>
      </x:c>
      <x:c r="B9" s="2" t="n">
        <x:v>12</x:v>
      </x:c>
      <x:c r="C9" s="2"/>
      <x:c r="D9" s="2"/>
      <x:c r="E9" s="2"/>
      <x:c r="F9" s="2"/>
      <x:c r="G9" s="2"/>
      <x:c r="H9" s="2"/>
    </x:row>
    <x:row r="10" ht="23" customHeight="1">
      <x:c r="A10" s="33" t="str">
        <x:v>Target engine</x:v>
      </x:c>
      <x:c r="B10" s="2" t="str">
        <x:v>Excel desktop</x:v>
      </x:c>
      <x:c r="C10" s="2"/>
      <x:c r="D10" s="2"/>
      <x:c r="E10" s="2"/>
      <x:c r="F10" s="2"/>
      <x:c r="G10" s="2"/>
      <x:c r="H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7" customHeight="1">
      <x:c r="A12" s="16" t="str">
        <x:v>Start with the source, then make a decision</x:v>
      </x:c>
      <x:c r="B12" s="16"/>
      <x:c r="C12" s="16"/>
      <x:c r="D12" s="16"/>
      <x:c r="E12" s="16"/>
      <x:c r="F12" s="16"/>
      <x:c r="G12" s="16"/>
      <x:c r="H12" s="16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</x:row>
    <x:row r="14" ht="23" customHeight="1">
      <x:c r="A14" s="33" t="str">
        <x:v>1. Save a working copy</x:v>
      </x:c>
      <x:c r="B14" s="2"/>
      <x:c r="C14" s="2"/>
      <x:c r="D14" s="2"/>
      <x:c r="E14" s="2"/>
      <x:c r="F14" s="2"/>
      <x:c r="G14" s="2"/>
      <x:c r="H14" s="2"/>
    </x:row>
    <x:row r="15" ht="23" customHeight="1">
      <x:c r="A15" s="2" t="str">
        <x:v>Keep the download as a master. RawData is the unchanged fictional export; Practice is an independent editable copy.</x:v>
      </x:c>
      <x:c r="B15" s="2"/>
      <x:c r="C15" s="2"/>
      <x:c r="D15" s="2"/>
      <x:c r="E15" s="2"/>
      <x:c r="F15" s="2"/>
      <x:c r="G15" s="2"/>
      <x:c r="H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</x:row>
    <x:row r="17" ht="23" customHeight="1">
      <x:c r="A17" s="33" t="str">
        <x:v>2. Work through Exercises</x:v>
      </x:c>
      <x:c r="B17" s="2"/>
      <x:c r="C17" s="2"/>
      <x:c r="D17" s="2"/>
      <x:c r="E17" s="2"/>
      <x:c r="F17" s="2"/>
      <x:c r="G17" s="2"/>
      <x:c r="H17" s="2"/>
    </x:row>
    <x:row r="18" ht="23" customHeight="1">
      <x:c r="A18" s="2" t="str">
        <x:v>Enter your numeric answers in amber cells. Explain ambiguous or conflicting rows in the adjacent notes.</x:v>
      </x:c>
      <x:c r="B18" s="2"/>
      <x:c r="C18" s="2"/>
      <x:c r="D18" s="2"/>
      <x:c r="E18" s="2"/>
      <x:c r="F18" s="2"/>
      <x:c r="G18" s="2"/>
      <x:c r="H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33" t="str">
        <x:v>3. Inspect Practice formulas</x:v>
      </x:c>
      <x:c r="B20" s="2"/>
      <x:c r="C20" s="2"/>
      <x:c r="D20" s="2"/>
      <x:c r="E20" s="2"/>
      <x:c r="F20" s="2"/>
      <x:c r="G20" s="2"/>
      <x:c r="H20" s="2"/>
    </x:row>
    <x:row r="21" ht="23" customHeight="1">
      <x:c r="A21" s="2" t="str">
        <x:v>A:L holds source fields. M:AB shows trimmed text, mapped categories, ID/record counts, date checks and your decisions.</x:v>
      </x:c>
      <x:c r="B21" s="2"/>
      <x:c r="C21" s="2"/>
      <x:c r="D21" s="2"/>
      <x:c r="E21" s="2"/>
      <x:c r="F21" s="2"/>
      <x:c r="G21" s="2"/>
      <x:c r="H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</x:row>
    <x:row r="23" ht="23" customHeight="1">
      <x:c r="A23" s="33" t="str">
        <x:v>4. Compare with AnswerKey</x:v>
      </x:c>
      <x:c r="B23" s="2"/>
      <x:c r="C23" s="2"/>
      <x:c r="D23" s="2"/>
      <x:c r="E23" s="2"/>
      <x:c r="F23" s="2"/>
      <x:c r="G23" s="2"/>
      <x:c r="H23" s="2"/>
    </x:row>
    <x:row r="24" ht="23" customHeight="1">
      <x:c r="A24" s="2" t="str">
        <x:v>Worked results recalculate from Practice. Fixed original controls identify changes to the dataset, not a business target.</x:v>
      </x:c>
      <x:c r="B24" s="2"/>
      <x:c r="C24" s="2"/>
      <x:c r="D24" s="2"/>
      <x:c r="E24" s="2"/>
      <x:c r="F24" s="2"/>
      <x:c r="G24" s="2"/>
      <x:c r="H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</x:row>
    <x:row r="26" ht="23" customHeight="1">
      <x:c r="A26" s="33" t="str">
        <x:v>5. Review ChecksDashboard</x:v>
      </x:c>
      <x:c r="B26" s="2"/>
      <x:c r="C26" s="2"/>
      <x:c r="D26" s="2"/>
      <x:c r="E26" s="2"/>
      <x:c r="F26" s="2"/>
      <x:c r="G26" s="2"/>
      <x:c r="H26" s="2"/>
    </x:row>
    <x:row r="27" ht="23" customHeight="1">
      <x:c r="A27" s="2" t="str">
        <x:v>The chart counts different issue flags. The groups can overlap. It does not count rows safe to delete.</x:v>
      </x:c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16" t="str">
        <x:v>Deliberate problems in this export</x:v>
      </x:c>
      <x:c r="B30" s="16"/>
      <x:c r="C30" s="16"/>
      <x:c r="D30" s="16"/>
      <x:c r="E30" s="16"/>
      <x:c r="F30" s="16"/>
      <x:c r="G30" s="16"/>
      <x:c r="H30" s="16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 t="str">
        <x:v>Six exact repeat copies and four extra conflicting ID records are different problems. Keep the conflicting records until a source rule resolves them.</x:v>
      </x:c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 t="str">
        <x:v>Names and categories include ordinary spaces and aliases. Dates include ISO text, four ambiguous strings, two impossible dates and two blanks.</x:v>
      </x:c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" t="str">
        <x:v>Every name, ticket, time and charge is fictional. No customer or company data is included. No macros, external links, sign-in or online service are required.</x:v>
      </x:c>
      <x:c r="B36" s="2"/>
      <x:c r="C36" s="2"/>
      <x:c r="D36" s="2"/>
      <x:c r="E36" s="2"/>
      <x:c r="F36" s="2"/>
      <x:c r="G36" s="2"/>
      <x:c r="H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7" customHeight="1">
      <x:c r="A39" s="16" t="str">
        <x:v>Read before editing</x:v>
      </x:c>
      <x:c r="B39" s="16"/>
      <x:c r="C39" s="16"/>
      <x:c r="D39" s="16"/>
      <x:c r="E39" s="16"/>
      <x:c r="F39" s="16"/>
      <x:c r="G39" s="16"/>
      <x:c r="H39" s="16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 t="str">
        <x:v>Amber cells are learner inputs. Blue/green headers identify worked calculations. Formulas use English names and commas; Excel may display local separators.</x:v>
      </x:c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 t="str">
        <x:v>Version scope: familiar scalar formulas support Microsoft 365 desktop and Excel 2016/2019. XLOOKUP and dynamic arrays are not needed.</x:v>
      </x:c>
      <x:c r="B43" s="2"/>
      <x:c r="C43" s="2"/>
      <x:c r="D43" s="2"/>
      <x:c r="E43" s="2"/>
      <x:c r="F43" s="2"/>
      <x:c r="G43" s="2"/>
      <x:c r="H43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8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3" hidden="0" customWidth="1"/>
    <x:col min="3" max="3" width="74" hidden="0" customWidth="1"/>
    <x:col min="4" max="4" width="20" hidden="0" customWidth="1"/>
    <x:col min="5" max="5" width="22" hidden="0" customWidth="1"/>
    <x:col min="6" max="6" width="55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Twelve cleanup exercises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Enter numeric answers in the amber cells. A blank answer stays Not entered. AnswerKey shows formulas and the original controls.</x:v>
      </x:c>
      <x:c r="B4" s="2"/>
      <x:c r="C4" s="2"/>
      <x:c r="D4" s="2"/>
      <x:c r="E4" s="2"/>
      <x:c r="F4" s="2"/>
    </x:row>
    <x:row r="5" ht="23" customHeight="1">
      <x:c r="A5" s="2"/>
      <x:c r="B5" s="2"/>
      <x:c r="C5" s="2"/>
      <x:c r="D5" s="2"/>
      <x:c r="E5" s="2"/>
      <x:c r="F5" s="2"/>
    </x:row>
    <x:row r="6" ht="34" customHeight="1">
      <x:c r="A6" s="9" t="str">
        <x:v>Exercise</x:v>
      </x:c>
      <x:c r="B6" s="9" t="str">
        <x:v>Task</x:v>
      </x:c>
      <x:c r="C6" s="9" t="str">
        <x:v>Specific instructions</x:v>
      </x:c>
      <x:c r="D6" s="9" t="str">
        <x:v>Your answer</x:v>
      </x:c>
      <x:c r="E6" s="9" t="str">
        <x:v>Compare with lab</x:v>
      </x:c>
      <x:c r="F6" s="9" t="str">
        <x:v>Your explanation or source note</x:v>
      </x:c>
    </x:row>
    <x:row r="7" ht="66" customHeight="1">
      <x:c r="A7" s="2" t="str">
        <x:v>E01</x:v>
      </x:c>
      <x:c r="B7" s="13" t="str">
        <x:v>Count exported records</x:v>
      </x:c>
      <x:c r="C7" s="13" t="str">
        <x:v>Count Ticket ID cells, not the header. Work in an empty cell.</x:v>
      </x:c>
      <x:c r="D7" s="30"/>
      <x:c r="E7" s="2" t="str">
        <x:f>IF(ISBLANK(D7),"Not entered",IF(D7='AnswerKey'!C7,"Matches","Review"))</x:f>
        <x:v>Not entered</x:v>
      </x:c>
      <x:c r="F7" s="29"/>
    </x:row>
    <x:row r="8" ht="66" customHeight="1">
      <x:c r="A8" s="14" t="str">
        <x:v>E02</x:v>
      </x:c>
      <x:c r="B8" s="22" t="str">
        <x:v>Count distinct ticket IDs</x:v>
      </x:c>
      <x:c r="C8" s="22" t="str">
        <x:v>Practice R marks the first occurrence of each ID as 1. Count those first occurrences.</x:v>
      </x:c>
      <x:c r="D8" s="30"/>
      <x:c r="E8" s="14" t="str">
        <x:f>IF(ISBLANK(D8),"Not entered",IF(D8='AnswerKey'!C8,"Matches","Review"))</x:f>
        <x:v>Not entered</x:v>
      </x:c>
      <x:c r="F8" s="29"/>
    </x:row>
    <x:row r="9" ht="66" customHeight="1">
      <x:c r="A9" s="2" t="str">
        <x:v>E03</x:v>
      </x:c>
      <x:c r="B9" s="13" t="str">
        <x:v>Find surplus exact-repeat rows</x:v>
      </x:c>
      <x:c r="C9" s="13" t="str">
        <x:v>Count record occurrences greater than 1 in Practice U. Exclude Import row from the record definition.</x:v>
      </x:c>
      <x:c r="D9" s="30"/>
      <x:c r="E9" s="2" t="str">
        <x:f>IF(ISBLANK(D9),"Not entered",IF(D9='AnswerKey'!C9,"Matches","Review"))</x:f>
        <x:v>Not entered</x:v>
      </x:c>
      <x:c r="F9" s="29"/>
    </x:row>
    <x:row r="10" ht="66" customHeight="1">
      <x:c r="A10" s="14" t="str">
        <x:v>E04</x:v>
      </x:c>
      <x:c r="B10" s="22" t="str">
        <x:v>Count rows with conflicting IDs</x:v>
      </x:c>
      <x:c r="C10" s="22" t="str">
        <x:v>Count the Conflicting ID label in Practice V. Inspect DP-1060 through DP-1063 in pairs.</x:v>
      </x:c>
      <x:c r="D10" s="30"/>
      <x:c r="E10" s="14" t="str">
        <x:f>IF(ISBLANK(D10),"Not entered",IF(D10='AnswerKey'!C10,"Matches","Review"))</x:f>
        <x:v>Not entered</x:v>
      </x:c>
      <x:c r="F10" s="29"/>
    </x:row>
    <x:row r="11" ht="66" customHeight="1">
      <x:c r="A11" s="2" t="str">
        <x:v>E05</x:v>
      </x:c>
      <x:c r="B11" s="13" t="str">
        <x:v>Count rows changed by ordinary-space trim</x:v>
      </x:c>
      <x:c r="C11" s="13" t="str">
        <x:v>Use the Space review helper in P. A row is counted once even if several fields need trimming.</x:v>
      </x:c>
      <x:c r="D11" s="30"/>
      <x:c r="E11" s="2" t="str">
        <x:f>IF(ISBLANK(D11),"Not entered",IF(D11='AnswerKey'!C11,"Matches","Review"))</x:f>
        <x:v>Not entered</x:v>
      </x:c>
      <x:c r="F11" s="29"/>
    </x:row>
    <x:row r="12" ht="66" customHeight="1">
      <x:c r="A12" s="14" t="str">
        <x:v>E06</x:v>
      </x:c>
      <x:c r="B12" s="22" t="str">
        <x:v>Count dates requiring human review</x:v>
      </x:c>
      <x:c r="C12" s="22" t="str">
        <x:v>Count every Date review value other than Valid ISO. Separate ambiguous, missing and invalid entries.</x:v>
      </x:c>
      <x:c r="D12" s="30"/>
      <x:c r="E12" s="14" t="str">
        <x:f>IF(ISBLANK(D12),"Not entered",IF(D12='AnswerKey'!C12,"Matches","Review"))</x:f>
        <x:v>Not entered</x:v>
      </x:c>
      <x:c r="F12" s="29"/>
    </x:row>
    <x:row r="13" ht="66" customHeight="1">
      <x:c r="A13" s="2" t="str">
        <x:v>E07</x:v>
      </x:c>
      <x:c r="B13" s="13" t="str">
        <x:v>Count normalized OPEN records</x:v>
      </x:c>
      <x:c r="C13" s="13" t="str">
        <x:v>Use normalized status N, not raw E. COUNTIF ignores text case but does not trim spaces.</x:v>
      </x:c>
      <x:c r="D13" s="30"/>
      <x:c r="E13" s="2" t="str">
        <x:f>IF(ISBLANK(D13),"Not entered",IF(D13='AnswerKey'!C13,"Matches","Review"))</x:f>
        <x:v>Not entered</x:v>
      </x:c>
      <x:c r="F13" s="29"/>
    </x:row>
    <x:row r="14" ht="66" customHeight="1">
      <x:c r="A14" s="14" t="str">
        <x:v>E08</x:v>
      </x:c>
      <x:c r="B14" s="22" t="str">
        <x:v>Count OPEN records in West</x:v>
      </x:c>
      <x:c r="C14" s="22" t="str">
        <x:v>Use aligned status and region ranges. Both conditions must match the same row.</x:v>
      </x:c>
      <x:c r="D14" s="30"/>
      <x:c r="E14" s="14" t="str">
        <x:f>IF(ISBLANK(D14),"Not entered",IF(D14='AnswerKey'!C14,"Matches","Review"))</x:f>
        <x:v>Not entered</x:v>
      </x:c>
      <x:c r="F14" s="29"/>
    </x:row>
    <x:row r="15" ht="66" customHeight="1">
      <x:c r="A15" s="2" t="str">
        <x:v>E09</x:v>
      </x:c>
      <x:c r="B15" s="13" t="str">
        <x:v>Sum minutes for OPEN records in West</x:v>
      </x:c>
      <x:c r="C15" s="13" t="str">
        <x:v>SUMIFS takes the numeric sum range first. Reuse the exact filters from E08.</x:v>
      </x:c>
      <x:c r="D15" s="30"/>
      <x:c r="E15" s="2" t="str">
        <x:f>IF(ISBLANK(D15),"Not entered",IF(D15='AnswerKey'!C15,"Matches","Review"))</x:f>
        <x:v>Not entered</x:v>
      </x:c>
      <x:c r="F15" s="29"/>
    </x:row>
    <x:row r="16" ht="66" customHeight="1">
      <x:c r="A16" s="14" t="str">
        <x:v>E10</x:v>
      </x:c>
      <x:c r="B16" s="22" t="str">
        <x:v>Sum charges mapped to Printing</x:v>
      </x:c>
      <x:c r="C16" s="22" t="str">
        <x:v>Use mapped category O so printer and printing aliases are included. Format the result as USD.</x:v>
      </x:c>
      <x:c r="D16" s="31"/>
      <x:c r="E16" s="14" t="str">
        <x:f>IF(ISBLANK(D16),"Not entered",IF(D16='AnswerKey'!C16,"Matches","Review"))</x:f>
        <x:v>Not entered</x:v>
      </x:c>
      <x:c r="F16" s="29"/>
    </x:row>
    <x:row r="17" ht="66" customHeight="1">
      <x:c r="A17" s="2" t="str">
        <x:v>E11</x:v>
      </x:c>
      <x:c r="B17" s="13" t="str">
        <x:v>Convert the first unambiguous date</x:v>
      </x:c>
      <x:c r="C17" s="13" t="str">
        <x:v>Parse RawData D7 using DATE, VALUE, LEFT, MID and RIGHT. Enter the Excel serial here, or enter the date as a real date.</x:v>
      </x:c>
      <x:c r="D17" s="30"/>
      <x:c r="E17" s="2" t="str">
        <x:f>IF(ISBLANK(D17),"Not entered",IF(D17='AnswerKey'!C17,"Matches","Review"))</x:f>
        <x:v>Not entered</x:v>
      </x:c>
      <x:c r="F17" s="29"/>
    </x:row>
    <x:row r="18" ht="66" customHeight="1">
      <x:c r="A18" s="14" t="str">
        <x:v>E12</x:v>
      </x:c>
      <x:c r="B18" s="22" t="str">
        <x:v>Compare raw literal OPEN count</x:v>
      </x:c>
      <x:c r="C18" s="22" t="str">
        <x:v>Count raw status Open without trimming. Compare with E07 and explain the difference in your notes.</x:v>
      </x:c>
      <x:c r="D18" s="30"/>
      <x:c r="E18" s="14" t="str">
        <x:f>IF(ISBLANK(D18),"Not entered",IF(D18='AnswerKey'!C18,"Matches","Review"))</x:f>
        <x:v>Not entered</x:v>
      </x:c>
      <x:c r="F18" s="29"/>
    </x:row>
    <x:row r="19" ht="23" customHeight="1">
      <x:c r="A19" s="2"/>
      <x:c r="B19" s="2"/>
      <x:c r="C19" s="2"/>
      <x:c r="D19" s="2"/>
      <x:c r="E19" s="2"/>
      <x:c r="F19" s="2"/>
    </x:row>
    <x:row r="20" ht="23" customHeight="1">
      <x:c r="A20" s="2"/>
      <x:c r="B20" s="2"/>
      <x:c r="C20" s="2"/>
      <x:c r="D20" s="2"/>
      <x:c r="E20" s="2"/>
      <x:c r="F20" s="2"/>
    </x:row>
    <x:row r="21" ht="27" customHeight="1">
      <x:c r="A21" s="16" t="str">
        <x:v>Review a conflict before deleting anything</x:v>
      </x:c>
      <x:c r="B21" s="16"/>
      <x:c r="C21" s="16"/>
      <x:c r="D21" s="16"/>
      <x:c r="E21" s="16"/>
      <x:c r="F21" s="16"/>
    </x:row>
    <x:row r="22" ht="23" customHeight="1">
      <x:c r="A22" s="2"/>
      <x:c r="B22" s="2"/>
      <x:c r="C22" s="2"/>
      <x:c r="D22" s="2"/>
      <x:c r="E22" s="2"/>
      <x:c r="F22" s="2"/>
    </x:row>
    <x:row r="23" ht="23" customHeight="1">
      <x:c r="A23" s="2" t="str">
        <x:v>1. Filter Practice Ticket ID to DP-1060. Read both records and the ID review column.</x:v>
      </x:c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2" t="str">
        <x:v>2. In Your decision, choose Resolve conflict for those two rows. Record the missing authority or source rule in Your notes.</x:v>
      </x:c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 t="str">
        <x:v>3. Filter Record occurrence to values above 1. Confirm the six exact repeats. Mark only those repeat copies for review before exclusion.</x:v>
      </x:c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 t="str">
        <x:v>4. Stop when no evidence identifies an authoritative version. This workbook intentionally leaves the four conflicting pairs unresolved.</x:v>
      </x:c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  <x:row r="32" ht="27" customHeight="1">
      <x:c r="A32" s="16" t="str">
        <x:v>Version notes</x:v>
      </x:c>
      <x:c r="B32" s="16"/>
      <x:c r="C32" s="16"/>
      <x:c r="D32" s="16"/>
      <x:c r="E32" s="16"/>
      <x:c r="F32" s="16"/>
    </x:row>
    <x:row r="33" ht="23" customHeight="1">
      <x:c r="A33" s="2"/>
      <x:c r="B33" s="2"/>
      <x:c r="C33" s="2"/>
      <x:c r="D33" s="2"/>
      <x:c r="E33" s="2"/>
      <x:c r="F33" s="2"/>
    </x:row>
    <x:row r="34" ht="23" customHeight="1">
      <x:c r="A34" s="2" t="str">
        <x:v>The worked formulas use established functions available in current Microsoft 365 desktop and older Excel editions including 2016/2019.</x:v>
      </x:c>
      <x:c r="B34" s="2"/>
      <x:c r="C34" s="2"/>
      <x:c r="D34" s="2"/>
      <x:c r="E34" s="2"/>
      <x:c r="F34" s="2"/>
    </x:row>
    <x:row r="35" ht="23" customHeight="1">
      <x:c r="A35" s="2"/>
      <x:c r="B35" s="2"/>
      <x:c r="C35" s="2"/>
      <x:c r="D35" s="2"/>
      <x:c r="E35" s="2"/>
      <x:c r="F35" s="2"/>
    </x:row>
    <x:row r="36" ht="23" customHeight="1">
      <x:c r="A36" s="2" t="str">
        <x:v>XLOOKUP and UNIQUE are not required. XLOOKUP is unavailable in Excel 2016/2019. English formula examples use commas.</x:v>
      </x:c>
      <x:c r="B36" s="2"/>
      <x:c r="C36" s="2"/>
      <x:c r="D36" s="2"/>
      <x:c r="E36" s="2"/>
      <x:c r="F36" s="2"/>
    </x:row>
    <x:row r="37" ht="23" customHeight="1">
      <x:c r="A37" s="2"/>
      <x:c r="B37" s="2"/>
      <x:c r="C37" s="2"/>
      <x:c r="D37" s="2"/>
      <x:c r="E37" s="2"/>
      <x:c r="F37" s="2"/>
    </x:row>
    <x:row r="38" ht="23" customHeight="1">
      <x:c r="A38" s="2" t="str">
        <x:v>If formulas appear as text after pasting, check the cell format and use Excel’s formula bar. Do not edit RawData to force the expected answers.</x:v>
      </x:c>
      <x:c r="B38" s="2"/>
      <x:c r="C38" s="2"/>
      <x:c r="D38" s="2"/>
      <x:c r="E38" s="2"/>
      <x:c r="F38" s="2"/>
    </x:row>
    <x:row r="39" ht="23" customHeight="1">
      <x:c r="A39" s="2"/>
      <x:c r="B39" s="2"/>
      <x:c r="C39" s="2"/>
      <x:c r="D39" s="2"/>
      <x:c r="E39" s="2"/>
      <x:c r="F39" s="2"/>
    </x:row>
  </x:sheetData>
  <x:conditionalFormatting sqref="E7:E18">
    <x:cfRule type="containsText" dxfId="4" priority="1" operator="containsText" text="Review"/>
  </x:conditionalFormatting>
  <x:dataValidations count="1">
    <x:dataValidation type="decimal" operator="greaterThanOrEqual" sqref="D7:D18">
      <x:formula1>0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6B57"/>
  </x:sheetPr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  <x:col min="3" max="3" width="18" hidden="0" customWidth="1"/>
    <x:col min="4" max="4" width="24" hidden="0" customWidth="1"/>
    <x:col min="5" max="5" width="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Check the dataset before cleanup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2" t="str">
        <x:v>Fictional exercise data. Issue groups overlap; never add the bars to estimate how many rows should be deleted.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9" t="str">
        <x:v>Diagnostic</x:v>
      </x:c>
      <x:c r="B6" s="9" t="str">
        <x:v>Current result</x:v>
      </x:c>
      <x:c r="C6" s="9" t="str">
        <x:v>Original control</x:v>
      </x:c>
      <x:c r="D6" s="9" t="str">
        <x:v>Comparison</x:v>
      </x:c>
      <x:c r="E6" s="2"/>
      <x:c r="F6" s="2"/>
      <x:c r="G6" s="2"/>
      <x:c r="H6" s="2"/>
      <x:c r="I6" s="2"/>
      <x:c r="J6" s="2"/>
      <x:c r="K6" s="2"/>
      <x:c r="L6" s="2"/>
    </x:row>
    <x:row r="7" ht="28" customHeight="1">
      <x:c r="A7" s="2" t="str">
        <x:v>Exported records</x:v>
      </x:c>
      <x:c r="B7" s="25" t="n">
        <x:f>COUNTA('RawData'!B7:B106)</x:f>
        <x:v>100</x:v>
      </x:c>
      <x:c r="C7" s="25" t="n">
        <x:v>100</x:v>
      </x:c>
      <x:c r="D7" s="2" t="str">
        <x:f>IF(B7=C7,"Matches original","Changed: review")</x:f>
        <x:v>Matches original</x:v>
      </x:c>
      <x:c r="E7" s="2"/>
      <x:c r="F7" s="2"/>
      <x:c r="G7" s="2"/>
      <x:c r="H7" s="2"/>
      <x:c r="I7" s="2"/>
      <x:c r="J7" s="2"/>
      <x:c r="K7" s="2"/>
      <x:c r="L7" s="2"/>
    </x:row>
    <x:row r="8" ht="28" customHeight="1">
      <x:c r="A8" s="14" t="str">
        <x:v>Distinct IDs</x:v>
      </x:c>
      <x:c r="B8" s="26" t="n">
        <x:f>'AnswerKey'!C8</x:f>
        <x:v>90</x:v>
      </x:c>
      <x:c r="C8" s="26" t="n">
        <x:v>90</x:v>
      </x:c>
      <x:c r="D8" s="14" t="str">
        <x:f>IF(B8=C8,"Matches original","Changed: review")</x:f>
        <x:v>Matches original</x:v>
      </x:c>
      <x:c r="E8" s="2"/>
      <x:c r="F8" s="2"/>
      <x:c r="G8" s="2"/>
      <x:c r="H8" s="2"/>
      <x:c r="I8" s="2"/>
      <x:c r="J8" s="2"/>
      <x:c r="K8" s="2"/>
      <x:c r="L8" s="2"/>
    </x:row>
    <x:row r="9" ht="28" customHeight="1">
      <x:c r="A9" s="2" t="str">
        <x:v>Extra exact-repeat rows</x:v>
      </x:c>
      <x:c r="B9" s="25" t="n">
        <x:f>'AnswerKey'!C9</x:f>
        <x:v>6</x:v>
      </x:c>
      <x:c r="C9" s="25" t="n">
        <x:v>6</x:v>
      </x:c>
      <x:c r="D9" s="2" t="str">
        <x:f>IF(B9=C9,"Matches original","Changed: review")</x:f>
        <x:v>Matches original</x:v>
      </x:c>
      <x:c r="E9" s="2"/>
      <x:c r="F9" s="2"/>
      <x:c r="G9" s="2"/>
      <x:c r="H9" s="2"/>
      <x:c r="I9" s="2"/>
      <x:c r="J9" s="2"/>
      <x:c r="K9" s="2"/>
      <x:c r="L9" s="2"/>
    </x:row>
    <x:row r="10" ht="28" customHeight="1">
      <x:c r="A10" s="14" t="str">
        <x:v>Rows in conflicting ID pairs</x:v>
      </x:c>
      <x:c r="B10" s="26" t="n">
        <x:f>'AnswerKey'!C10</x:f>
        <x:v>8</x:v>
      </x:c>
      <x:c r="C10" s="26" t="n">
        <x:v>8</x:v>
      </x:c>
      <x:c r="D10" s="14" t="str">
        <x:f>IF(B10=C10,"Matches original","Changed: review")</x:f>
        <x:v>Matches original</x:v>
      </x:c>
      <x:c r="E10" s="2"/>
      <x:c r="F10" s="2"/>
      <x:c r="G10" s="2"/>
      <x:c r="H10" s="2"/>
      <x:c r="I10" s="2"/>
      <x:c r="J10" s="2"/>
      <x:c r="K10" s="2"/>
      <x:c r="L10" s="2"/>
    </x:row>
    <x:row r="11" ht="28" customHeight="1">
      <x:c r="A11" s="2" t="str">
        <x:v>Rows needing ordinary-space trim</x:v>
      </x:c>
      <x:c r="B11" s="25" t="n">
        <x:f>'AnswerKey'!C11</x:f>
        <x:v>16</x:v>
      </x:c>
      <x:c r="C11" s="25" t="n">
        <x:v>16</x:v>
      </x:c>
      <x:c r="D11" s="2" t="str">
        <x:f>IF(B11=C11,"Matches original","Changed: review")</x:f>
        <x:v>Matches original</x:v>
      </x:c>
      <x:c r="E11" s="2"/>
      <x:c r="F11" s="2"/>
      <x:c r="G11" s="2"/>
      <x:c r="H11" s="2"/>
      <x:c r="I11" s="2"/>
      <x:c r="J11" s="2"/>
      <x:c r="K11" s="2"/>
      <x:c r="L11" s="2"/>
    </x:row>
    <x:row r="12" ht="28" customHeight="1">
      <x:c r="A12" s="14" t="str">
        <x:v>Dates needing review</x:v>
      </x:c>
      <x:c r="B12" s="26" t="n">
        <x:f>'AnswerKey'!C12</x:f>
        <x:v>8</x:v>
      </x:c>
      <x:c r="C12" s="26" t="n">
        <x:v>8</x:v>
      </x:c>
      <x:c r="D12" s="14" t="str">
        <x:f>IF(B12=C12,"Matches original","Changed: review")</x:f>
        <x:v>Matches original</x:v>
      </x:c>
      <x:c r="E12" s="2"/>
      <x:c r="F12" s="2"/>
      <x:c r="G12" s="2"/>
      <x:c r="H12" s="2"/>
      <x:c r="I12" s="2"/>
      <x:c r="J12" s="2"/>
      <x:c r="K12" s="2"/>
      <x:c r="L12" s="2"/>
    </x:row>
    <x:row r="13" ht="28" customHeight="1">
      <x:c r="A13" s="2" t="str">
        <x:v>Unmapped categories</x:v>
      </x:c>
      <x:c r="B13" s="25" t="n">
        <x:f>COUNTIF('Practice'!AB7:AB106,"UNMAPPED")</x:f>
        <x:v>0</x:v>
      </x:c>
      <x:c r="C13" s="25" t="n">
        <x:v>0</x:v>
      </x:c>
      <x:c r="D13" s="2" t="str">
        <x:f>IF(B13=C13,"Matches original","Changed: review")</x:f>
        <x:v>Matches original</x:v>
      </x:c>
      <x:c r="E13" s="2"/>
      <x:c r="F13" s="2"/>
      <x:c r="G13" s="2"/>
      <x:c r="H13" s="2"/>
      <x:c r="I13" s="2"/>
      <x:c r="J13" s="2"/>
      <x:c r="K13" s="2"/>
      <x:c r="L13" s="2"/>
    </x:row>
    <x:row r="14" ht="28" customHeight="1">
      <x:c r="A14" s="14" t="str">
        <x:v>Practice minutes total</x:v>
      </x:c>
      <x:c r="B14" s="26" t="n">
        <x:f>SUM('Practice'!I7:I106)</x:f>
        <x:v>5698</x:v>
      </x:c>
      <x:c r="C14" s="26" t="n">
        <x:v>5698</x:v>
      </x:c>
      <x:c r="D14" s="14" t="str">
        <x:f>IF(B14=C14,"Matches original","Changed: review")</x:f>
        <x:v>Matches original</x:v>
      </x:c>
      <x:c r="E14" s="2"/>
      <x:c r="F14" s="2"/>
      <x:c r="G14" s="2"/>
      <x:c r="H14" s="2"/>
      <x:c r="I14" s="2"/>
      <x:c r="J14" s="2"/>
      <x:c r="K14" s="2"/>
      <x:c r="L14" s="2"/>
    </x:row>
    <x:row r="15" ht="28" customHeight="1">
      <x:c r="A15" s="2" t="str">
        <x:v>RawData minutes total</x:v>
      </x:c>
      <x:c r="B15" s="25" t="n">
        <x:f>SUM('RawData'!I7:I106)</x:f>
        <x:v>5698</x:v>
      </x:c>
      <x:c r="C15" s="25" t="n">
        <x:v>5698</x:v>
      </x:c>
      <x:c r="D15" s="2" t="str">
        <x:f>IF(B15=C15,"Matches original","Changed: review")</x:f>
        <x:v>Matches original</x:v>
      </x:c>
      <x:c r="E15" s="2"/>
      <x:c r="F15" s="2"/>
      <x:c r="G15" s="2"/>
      <x:c r="H15" s="2"/>
      <x:c r="I15" s="2"/>
      <x:c r="J15" s="2"/>
      <x:c r="K15" s="2"/>
      <x:c r="L15" s="2"/>
    </x:row>
    <x:row r="16" ht="28" customHeight="1">
      <x:c r="A16" s="14" t="str">
        <x:v>Practice charges (USD)</x:v>
      </x:c>
      <x:c r="B16" s="27" t="n">
        <x:f>SUM('Practice'!J7:J106)</x:f>
        <x:v>4935</x:v>
      </x:c>
      <x:c r="C16" s="27" t="n">
        <x:v>4935</x:v>
      </x:c>
      <x:c r="D16" s="14" t="str">
        <x:f>IF(B16=C16,"Matches original","Changed: review")</x:f>
        <x:v>Matches original</x:v>
      </x:c>
      <x:c r="E16" s="2"/>
      <x:c r="F16" s="2"/>
      <x:c r="G16" s="2"/>
      <x:c r="H16" s="2"/>
      <x:c r="I16" s="2"/>
      <x:c r="J16" s="2"/>
      <x:c r="K16" s="2"/>
      <x:c r="L16" s="2"/>
    </x:row>
    <x:row r="17" ht="28" customHeight="1">
      <x:c r="A17" s="2" t="str">
        <x:v>RawData charges (USD)</x:v>
      </x:c>
      <x:c r="B17" s="32" t="n">
        <x:f>SUM('RawData'!J7:J106)</x:f>
        <x:v>4935</x:v>
      </x:c>
      <x:c r="C17" s="32" t="n">
        <x:v>4935</x:v>
      </x:c>
      <x:c r="D17" s="2" t="str">
        <x:f>IF(B17=C17,"Matches original","Changed: review")</x:f>
        <x:v>Matches original</x:v>
      </x:c>
      <x:c r="E17" s="2"/>
      <x:c r="F17" s="2"/>
      <x:c r="G17" s="2"/>
      <x:c r="H17" s="2"/>
      <x:c r="I17" s="2"/>
      <x:c r="J17" s="2"/>
      <x:c r="K17" s="2"/>
      <x:c r="L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7" customHeight="1">
      <x:c r="A21" s="16" t="str">
        <x:v>Interpret the checks</x:v>
      </x:c>
      <x:c r="B21" s="16"/>
      <x:c r="C21" s="16"/>
      <x:c r="D21" s="16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33" t="str">
        <x:v>RawData preserved</x:v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3" customHeight="1">
      <x:c r="A24" s="2" t="str">
        <x:v>The source totals are independent controls. Keep this tab unchanged.</x:v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34" customHeight="1">
      <x:c r="A26" s="33" t="str">
        <x:v>Repeats need a definition</x:v>
      </x:c>
      <x:c r="B26" s="2"/>
      <x:c r="C26" s="2"/>
      <x:c r="D26" s="2"/>
      <x:c r="E26" s="2"/>
      <x:c r="F26" s="9" t="str">
        <x:v>Review group</x:v>
      </x:c>
      <x:c r="G26" s="9" t="str">
        <x:v>Rows</x:v>
      </x:c>
      <x:c r="H26" s="2"/>
      <x:c r="I26" s="2"/>
      <x:c r="J26" s="2"/>
      <x:c r="K26" s="2"/>
      <x:c r="L26" s="2"/>
    </x:row>
    <x:row r="27" ht="23" customHeight="1">
      <x:c r="A27" s="2" t="str">
        <x:v>Only six copies repeat all eleven fields. Conflicting pairs need a source decision.</x:v>
      </x:c>
      <x:c r="B27" s="2"/>
      <x:c r="C27" s="2"/>
      <x:c r="D27" s="2"/>
      <x:c r="E27" s="2"/>
      <x:c r="F27" s="2" t="str">
        <x:v>Space trim</x:v>
      </x:c>
      <x:c r="G27" s="2" t="n">
        <x:f>B11</x:f>
        <x:v>16</x:v>
      </x:c>
      <x:c r="H27" s="2"/>
      <x:c r="I27" s="2"/>
      <x:c r="J27" s="2"/>
      <x:c r="K27" s="2"/>
      <x:c r="L27" s="2"/>
    </x:row>
    <x:row r="28" ht="23" customHeight="1">
      <x:c r="A28" s="2"/>
      <x:c r="B28" s="2"/>
      <x:c r="C28" s="2"/>
      <x:c r="D28" s="2"/>
      <x:c r="E28" s="2"/>
      <x:c r="F28" s="2" t="str">
        <x:v>Date review</x:v>
      </x:c>
      <x:c r="G28" s="2" t="n">
        <x:f>B12</x:f>
        <x:v>8</x:v>
      </x:c>
      <x:c r="H28" s="2"/>
      <x:c r="I28" s="2"/>
      <x:c r="J28" s="2"/>
      <x:c r="K28" s="2"/>
      <x:c r="L28" s="2"/>
    </x:row>
    <x:row r="29" ht="23" customHeight="1">
      <x:c r="A29" s="33" t="str">
        <x:v>Dates are not all convertible</x:v>
      </x:c>
      <x:c r="B29" s="2"/>
      <x:c r="C29" s="2"/>
      <x:c r="D29" s="2"/>
      <x:c r="E29" s="2"/>
      <x:c r="F29" s="2" t="str">
        <x:v>Conflicting ID</x:v>
      </x:c>
      <x:c r="G29" s="2" t="n">
        <x:f>B10</x:f>
        <x:v>8</x:v>
      </x:c>
      <x:c r="H29" s="2"/>
      <x:c r="I29" s="2"/>
      <x:c r="J29" s="2"/>
      <x:c r="K29" s="2"/>
      <x:c r="L29" s="2"/>
    </x:row>
    <x:row r="30" ht="23" customHeight="1">
      <x:c r="A30" s="2" t="str">
        <x:v>DATE can normalize impossible days. The round-trip check flags them.</x:v>
      </x:c>
      <x:c r="B30" s="2"/>
      <x:c r="C30" s="2"/>
      <x:c r="D30" s="2"/>
      <x:c r="E30" s="2"/>
      <x:c r="F30" s="2" t="str">
        <x:v>Exact repeat copy</x:v>
      </x:c>
      <x:c r="G30" s="2" t="n">
        <x:f>B9</x:f>
        <x:v>6</x:v>
      </x:c>
      <x:c r="H30" s="2"/>
      <x:c r="I30" s="2"/>
      <x:c r="J30" s="2"/>
      <x:c r="K30" s="2"/>
      <x:c r="L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3" customHeight="1">
      <x:c r="A32" s="33" t="str">
        <x:v>No automatic cleanup score</x:v>
      </x:c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3" customHeight="1">
      <x:c r="A33" s="2" t="str">
        <x:v>A matching total does not prove that a record is correct. Review row-level evidence.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</x:sheetData>
  <x:conditionalFormatting sqref="D7:D17">
    <x:cfRule type="containsText" dxfId="5" priority="1" operator="containsText" text="Changed"/>
  </x:conditionalFormatting>
  <x:pageMargins left="0.7" right="0.7" top="0.75" bottom="0.75" header="0.3" footer="0.3"/>
  <x:drawing xmlns:r="http://schemas.openxmlformats.org/officeDocument/2006/relationships" r:id="Rf5b3ed754d6f4fc5"/>
</x:worksheet>
</file>

<file path=xl/worksheets/sheet4.xml><?xml version="1.0" encoding="utf-8"?>
<x:worksheet xmlns:x="http://schemas.openxmlformats.org/spreadsheetml/2006/main">
  <x:sheetPr>
    <x:tabColor rgb="FF176B57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14" hidden="0" customWidth="1"/>
    <x:col min="3" max="3" width="22" hidden="0" customWidth="1"/>
    <x:col min="4" max="4" width="18" hidden="0" customWidth="1"/>
    <x:col min="5" max="5" width="15" hidden="0" customWidth="1"/>
    <x:col min="6" max="6" width="18" hidden="0" customWidth="1"/>
    <x:col min="7" max="7" width="13" hidden="0" customWidth="1"/>
    <x:col min="8" max="8" width="13" hidden="0" customWidth="1"/>
    <x:col min="9" max="9" width="12" hidden="0" customWidth="1"/>
    <x:col min="10" max="10" width="14" hidden="0" customWidth="1"/>
    <x:col min="11" max="11" width="13" hidden="0" customWidth="1"/>
    <x:col min="12" max="12" width="31" hidden="0" customWidth="1"/>
    <x:col min="13" max="13" width="22" hidden="0" customWidth="1"/>
    <x:col min="14" max="14" width="20" hidden="0" customWidth="1"/>
    <x:col min="15" max="15" width="19" hidden="0" customWidth="1"/>
    <x:col min="16" max="16" width="16" hidden="0" customWidth="1"/>
    <x:col min="17" max="17" width="12" hidden="0" customWidth="1"/>
    <x:col min="18" max="18" width="15" hidden="0" customWidth="1"/>
    <x:col min="19" max="19" width="38" hidden="0" customWidth="1"/>
    <x:col min="20" max="20" width="16" hidden="0" customWidth="1"/>
    <x:col min="21" max="21" width="17" hidden="0" customWidth="1"/>
    <x:col min="22" max="22" width="25" hidden="0" customWidth="1"/>
    <x:col min="23" max="23" width="19" hidden="0" customWidth="1"/>
    <x:col min="24" max="24" width="17" hidden="0" customWidth="1"/>
    <x:col min="25" max="25" width="18" hidden="0" customWidth="1"/>
    <x:col min="26" max="26" width="24" hidden="0" customWidth="1"/>
    <x:col min="27" max="27" width="35" hidden="0" customWidth="1"/>
    <x:col min="28" max="28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</x:row>
    <x:row r="2" ht="30" customHeight="1">
      <x:c r="A2" s="3" t="str">
        <x:v>Worked cleanup lab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  <x:c r="X3" s="4"/>
      <x:c r="Y3" s="4"/>
      <x:c r="Z3" s="4"/>
      <x:c r="AA3" s="4"/>
      <x:c r="AB3" s="4"/>
    </x:row>
    <x:row r="4" ht="23" customHeight="1">
      <x:c r="A4" s="5" t="str">
        <x:v>A:L is an editable working copy. M:AB contains worked formulas and review inputs. Scroll right; keep RawData unchanged.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</x:row>
    <x:row r="6" ht="34" customHeight="1">
      <x:c r="A6" s="9" t="str">
        <x:v>Import row</x:v>
      </x:c>
      <x:c r="B6" s="9" t="str">
        <x:v>Ticket ID</x:v>
      </x:c>
      <x:c r="C6" s="9" t="str">
        <x:v>Requester</x:v>
      </x:c>
      <x:c r="D6" s="9" t="str">
        <x:v>Created raw text</x:v>
      </x:c>
      <x:c r="E6" s="9" t="str">
        <x:v>Status raw</x:v>
      </x:c>
      <x:c r="F6" s="9" t="str">
        <x:v>Category raw</x:v>
      </x:c>
      <x:c r="G6" s="9" t="str">
        <x:v>Region</x:v>
      </x:c>
      <x:c r="H6" s="9" t="str">
        <x:v>Priority</x:v>
      </x:c>
      <x:c r="I6" s="9" t="str">
        <x:v>Minutes</x:v>
      </x:c>
      <x:c r="J6" s="9" t="str">
        <x:v>Charge USD</x:v>
      </x:c>
      <x:c r="K6" s="9" t="str">
        <x:v>Channel</x:v>
      </x:c>
      <x:c r="L6" s="9" t="str">
        <x:v>Subject</x:v>
      </x:c>
      <x:c r="M6" s="21" t="str">
        <x:v>Requester trimmed</x:v>
      </x:c>
      <x:c r="N6" s="21" t="str">
        <x:v>Status normalized</x:v>
      </x:c>
      <x:c r="O6" s="21" t="str">
        <x:v>Category mapped</x:v>
      </x:c>
      <x:c r="P6" s="21" t="str">
        <x:v>Space review</x:v>
      </x:c>
      <x:c r="Q6" s="21" t="str">
        <x:v>ID count</x:v>
      </x:c>
      <x:c r="R6" s="21" t="str">
        <x:v>ID occurrence</x:v>
      </x:c>
      <x:c r="S6" s="21" t="str">
        <x:v>Record signature</x:v>
      </x:c>
      <x:c r="T6" s="21" t="str">
        <x:v>Record matches</x:v>
      </x:c>
      <x:c r="U6" s="21" t="str">
        <x:v>Record occurrence</x:v>
      </x:c>
      <x:c r="V6" s="21" t="str">
        <x:v>ID review</x:v>
      </x:c>
      <x:c r="W6" s="21" t="str">
        <x:v>Date shape</x:v>
      </x:c>
      <x:c r="X6" s="21" t="str">
        <x:v>Parsed candidate</x:v>
      </x:c>
      <x:c r="Y6" s="21" t="str">
        <x:v>Date review</x:v>
      </x:c>
      <x:c r="Z6" s="9" t="str">
        <x:v>Your decision</x:v>
      </x:c>
      <x:c r="AA6" s="9" t="str">
        <x:v>Your notes</x:v>
      </x:c>
      <x:c r="AB6" s="21" t="str">
        <x:v>Category review</x:v>
      </x:c>
    </x:row>
    <x:row r="7" ht="31" customHeight="1">
      <x:c r="A7" s="2" t="n">
        <x:v>1</x:v>
      </x:c>
      <x:c r="B7" s="2" t="str">
        <x:v>DP-1001</x:v>
      </x:c>
      <x:c r="C7" s="2" t="str">
        <x:v>Maya Chen</x:v>
      </x:c>
      <x:c r="D7" s="12" t="str">
        <x:v>2026-10-01</x:v>
      </x:c>
      <x:c r="E7" s="2" t="str">
        <x:v>Open</x:v>
      </x:c>
      <x:c r="F7" s="2" t="str">
        <x:v>Windows</x:v>
      </x:c>
      <x:c r="G7" s="2" t="str">
        <x:v>West</x:v>
      </x:c>
      <x:c r="H7" s="2" t="str">
        <x:v>Low</x:v>
      </x:c>
      <x:c r="I7" s="10" t="n">
        <x:v>22</x:v>
      </x:c>
      <x:c r="J7" s="11" t="n">
        <x:v>19.75</x:v>
      </x:c>
      <x:c r="K7" s="2" t="str">
        <x:v>Email</x:v>
      </x:c>
      <x:c r="L7" s="13" t="str">
        <x:v>Wi-Fi connection drops</x:v>
      </x:c>
      <x:c r="M7" s="2" t="str">
        <x:f>TRIM(C7)</x:f>
        <x:v>Maya Chen</x:v>
      </x:c>
      <x:c r="N7" s="2" t="str">
        <x:f>UPPER(TRIM(E7))</x:f>
        <x:v>OPEN</x:v>
      </x:c>
      <x:c r="O7" s="2" t="str">
        <x:f>IF(COUNTIF('ReferenceLookups'!$A$7:$A$15,UPPER(TRIM(F7)))=0,"REVIEW",VLOOKUP(UPPER(TRIM(F7)),'ReferenceLookups'!$A$7:$B$15,2,FALSE))</x:f>
        <x:v>Windows</x:v>
      </x:c>
      <x:c r="P7" s="2" t="str">
        <x:f>IF(OR(C7&lt;&gt;TRIM(C7),E7&lt;&gt;TRIM(E7),F7&lt;&gt;TRIM(F7)),"REVIEW","No change")</x:f>
        <x:v>No change</x:v>
      </x:c>
      <x:c r="Q7" s="2" t="n">
        <x:f>COUNTIF($B$7:$B$106,B7)</x:f>
        <x:v>2</x:v>
      </x:c>
      <x:c r="R7" s="2" t="n">
        <x:f>COUNTIF($B$7:B7,B7)</x:f>
        <x:v>1</x:v>
      </x:c>
      <x:c r="S7" s="2" t="str">
        <x:f>B7&amp;"~"&amp;C7&amp;"~"&amp;D7&amp;"~"&amp;E7&amp;"~"&amp;F7&amp;"~"&amp;G7&amp;"~"&amp;H7&amp;"~"&amp;I7&amp;"~"&amp;J7&amp;"~"&amp;K7&amp;"~"&amp;L7</x:f>
        <x:v>DP-1001~Maya Chen~2026-10-01~Open~Windows~West~Low~22~19.75~Email~Wi-Fi connection drops</x:v>
      </x:c>
      <x:c r="T7" s="2" t="n">
        <x:f>COUNTIF($S$7:$S$106,S7)</x:f>
        <x:v>2</x:v>
      </x:c>
      <x:c r="U7" s="2" t="n">
        <x:f>COUNTIF($S$7:S7,S7)</x:f>
        <x:v>1</x:v>
      </x:c>
      <x:c r="V7" s="2" t="str">
        <x:f>IF(Q7=1,"Single ID",IF(T7=Q7,"Repeated same fields","Conflicting ID"))</x:f>
        <x:v>Repeated same fields</x:v>
      </x:c>
      <x:c r="W7" s="2" t="str">
        <x:f>IF(D7="","MISSING",IF(AND(LEN(D7)=10,MID(D7,5,1)="-",MID(D7,8,1)="-"),"ISO candidate","REVIEW"))</x:f>
        <x:v>ISO candidate</x:v>
      </x:c>
      <x:c r="X7" s="18" t="n">
        <x:f>IF(W7="ISO candidate",DATE(VALUE(LEFT(D7,4)),VALUE(MID(D7,6,2)),VALUE(RIGHT(D7,2))),"")</x:f>
        <x:v>46296</x:v>
      </x:c>
      <x:c r="Y7" s="2" t="str">
        <x:f>IF(W7&lt;&gt;"ISO candidate",W7,IF(TEXT(X7,"yyyy-mm-dd")=D7,"Valid ISO","INVALID"))</x:f>
        <x:v>Valid ISO</x:v>
      </x:c>
      <x:c r="Z7" s="20" t="str">
        <x:v>Review</x:v>
      </x:c>
      <x:c r="AA7" s="20"/>
      <x:c r="AB7" s="2" t="str">
        <x:f>IF(O7="REVIEW","UNMAPPED",IF(TRIM(F7)=O7,"Canonical","Alias mapped"))</x:f>
        <x:v>Canonical</x:v>
      </x:c>
    </x:row>
    <x:row r="8" ht="31" customHeight="1">
      <x:c r="A8" s="2" t="n">
        <x:v>2</x:v>
      </x:c>
      <x:c r="B8" s="2" t="str">
        <x:v>DP-1002</x:v>
      </x:c>
      <x:c r="C8" s="2" t="str">
        <x:v>  Jordan Ellis </x:v>
      </x:c>
      <x:c r="D8" s="12" t="str">
        <x:v>2026-10-02</x:v>
      </x:c>
      <x:c r="E8" s="2" t="str">
        <x:v>Closed</x:v>
      </x:c>
      <x:c r="F8" s="2" t="str">
        <x:v>Microsoft365</x:v>
      </x:c>
      <x:c r="G8" s="2" t="str">
        <x:v>East</x:v>
      </x:c>
      <x:c r="H8" s="2" t="str">
        <x:v>Normal</x:v>
      </x:c>
      <x:c r="I8" s="10" t="n">
        <x:v>29</x:v>
      </x:c>
      <x:c r="J8" s="11" t="n">
        <x:v>27</x:v>
      </x:c>
      <x:c r="K8" s="2" t="str">
        <x:v>Web</x:v>
      </x:c>
      <x:c r="L8" s="13" t="str">
        <x:v>Word heading layout</x:v>
      </x:c>
      <x:c r="M8" s="2" t="str">
        <x:f>TRIM(C8)</x:f>
        <x:v>Jordan Ellis</x:v>
      </x:c>
      <x:c r="N8" s="2" t="str">
        <x:f>UPPER(TRIM(E8))</x:f>
        <x:v>CLOSED</x:v>
      </x:c>
      <x:c r="O8" s="2" t="str">
        <x:f>IF(COUNTIF('ReferenceLookups'!$A$7:$A$15,UPPER(TRIM(F8)))=0,"REVIEW",VLOOKUP(UPPER(TRIM(F8)),'ReferenceLookups'!$A$7:$B$15,2,FALSE))</x:f>
        <x:v>Microsoft365</x:v>
      </x:c>
      <x:c r="P8" s="2" t="str">
        <x:f>IF(OR(C8&lt;&gt;TRIM(C8),E8&lt;&gt;TRIM(E8),F8&lt;&gt;TRIM(F8)),"REVIEW","No change")</x:f>
        <x:v>REVIEW</x:v>
      </x:c>
      <x:c r="Q8" s="2" t="n">
        <x:f>COUNTIF($B$7:$B$106,B8)</x:f>
        <x:v>1</x:v>
      </x:c>
      <x:c r="R8" s="2" t="n">
        <x:f>COUNTIF($B$7:B8,B8)</x:f>
        <x:v>1</x:v>
      </x:c>
      <x:c r="S8" s="2" t="str">
        <x:f>B8&amp;"~"&amp;C8&amp;"~"&amp;D8&amp;"~"&amp;E8&amp;"~"&amp;F8&amp;"~"&amp;G8&amp;"~"&amp;H8&amp;"~"&amp;I8&amp;"~"&amp;J8&amp;"~"&amp;K8&amp;"~"&amp;L8</x:f>
        <x:v>DP-1002~  Jordan Ellis ~2026-10-02~Closed~Microsoft365~East~Normal~29~27~Web~Word heading layout</x:v>
      </x:c>
      <x:c r="T8" s="2" t="n">
        <x:f>COUNTIF($S$7:$S$106,S8)</x:f>
        <x:v>1</x:v>
      </x:c>
      <x:c r="U8" s="2" t="n">
        <x:f>COUNTIF($S$7:S8,S8)</x:f>
        <x:v>1</x:v>
      </x:c>
      <x:c r="V8" s="2" t="str">
        <x:f>IF(Q8=1,"Single ID",IF(T8=Q8,"Repeated same fields","Conflicting ID"))</x:f>
        <x:v>Single ID</x:v>
      </x:c>
      <x:c r="W8" s="2" t="str">
        <x:f>IF(D8="","MISSING",IF(AND(LEN(D8)=10,MID(D8,5,1)="-",MID(D8,8,1)="-"),"ISO candidate","REVIEW"))</x:f>
        <x:v>ISO candidate</x:v>
      </x:c>
      <x:c r="X8" s="18" t="n">
        <x:f>IF(W8="ISO candidate",DATE(VALUE(LEFT(D8,4)),VALUE(MID(D8,6,2)),VALUE(RIGHT(D8,2))),"")</x:f>
        <x:v>46297</x:v>
      </x:c>
      <x:c r="Y8" s="2" t="str">
        <x:f>IF(W8&lt;&gt;"ISO candidate",W8,IF(TEXT(X8,"yyyy-mm-dd")=D8,"Valid ISO","INVALID"))</x:f>
        <x:v>Valid ISO</x:v>
      </x:c>
      <x:c r="Z8" s="20" t="str">
        <x:v>Review</x:v>
      </x:c>
      <x:c r="AA8" s="20"/>
      <x:c r="AB8" s="2" t="str">
        <x:f>IF(O8="REVIEW","UNMAPPED",IF(TRIM(F8)=O8,"Canonical","Alias mapped"))</x:f>
        <x:v>Canonical</x:v>
      </x:c>
    </x:row>
    <x:row r="9" ht="31" customHeight="1">
      <x:c r="A9" s="2" t="n">
        <x:v>3</x:v>
      </x:c>
      <x:c r="B9" s="2" t="str">
        <x:v>DP-1003</x:v>
      </x:c>
      <x:c r="C9" s="2" t="str">
        <x:v>Alex Rivera</x:v>
      </x:c>
      <x:c r="D9" s="12" t="str">
        <x:v>2026-10-03</x:v>
      </x:c>
      <x:c r="E9" s="2" t="str">
        <x:v>Pending</x:v>
      </x:c>
      <x:c r="F9" s="2" t="str">
        <x:v>Printing</x:v>
      </x:c>
      <x:c r="G9" s="2" t="str">
        <x:v>Central</x:v>
      </x:c>
      <x:c r="H9" s="2" t="str">
        <x:v>High</x:v>
      </x:c>
      <x:c r="I9" s="10" t="n">
        <x:v>36</x:v>
      </x:c>
      <x:c r="J9" s="11" t="n">
        <x:v>34.25</x:v>
      </x:c>
      <x:c r="K9" s="2" t="str">
        <x:v>Phone</x:v>
      </x:c>
      <x:c r="L9" s="13" t="str">
        <x:v>Printer queue paused</x:v>
      </x:c>
      <x:c r="M9" s="2" t="str">
        <x:f>TRIM(C9)</x:f>
        <x:v>Alex Rivera</x:v>
      </x:c>
      <x:c r="N9" s="2" t="str">
        <x:f>UPPER(TRIM(E9))</x:f>
        <x:v>PENDING</x:v>
      </x:c>
      <x:c r="O9" s="2" t="str">
        <x:f>IF(COUNTIF('ReferenceLookups'!$A$7:$A$15,UPPER(TRIM(F9)))=0,"REVIEW",VLOOKUP(UPPER(TRIM(F9)),'ReferenceLookups'!$A$7:$B$15,2,FALSE))</x:f>
        <x:v>Printing</x:v>
      </x:c>
      <x:c r="P9" s="2" t="str">
        <x:f>IF(OR(C9&lt;&gt;TRIM(C9),E9&lt;&gt;TRIM(E9),F9&lt;&gt;TRIM(F9)),"REVIEW","No change")</x:f>
        <x:v>No change</x:v>
      </x:c>
      <x:c r="Q9" s="2" t="n">
        <x:f>COUNTIF($B$7:$B$106,B9)</x:f>
        <x:v>1</x:v>
      </x:c>
      <x:c r="R9" s="2" t="n">
        <x:f>COUNTIF($B$7:B9,B9)</x:f>
        <x:v>1</x:v>
      </x:c>
      <x:c r="S9" s="2" t="str">
        <x:f>B9&amp;"~"&amp;C9&amp;"~"&amp;D9&amp;"~"&amp;E9&amp;"~"&amp;F9&amp;"~"&amp;G9&amp;"~"&amp;H9&amp;"~"&amp;I9&amp;"~"&amp;J9&amp;"~"&amp;K9&amp;"~"&amp;L9</x:f>
        <x:v>DP-1003~Alex Rivera~2026-10-03~Pending~Printing~Central~High~36~34.25~Phone~Printer queue paused</x:v>
      </x:c>
      <x:c r="T9" s="2" t="n">
        <x:f>COUNTIF($S$7:$S$106,S9)</x:f>
        <x:v>1</x:v>
      </x:c>
      <x:c r="U9" s="2" t="n">
        <x:f>COUNTIF($S$7:S9,S9)</x:f>
        <x:v>1</x:v>
      </x:c>
      <x:c r="V9" s="2" t="str">
        <x:f>IF(Q9=1,"Single ID",IF(T9=Q9,"Repeated same fields","Conflicting ID"))</x:f>
        <x:v>Single ID</x:v>
      </x:c>
      <x:c r="W9" s="2" t="str">
        <x:f>IF(D9="","MISSING",IF(AND(LEN(D9)=10,MID(D9,5,1)="-",MID(D9,8,1)="-"),"ISO candidate","REVIEW"))</x:f>
        <x:v>ISO candidate</x:v>
      </x:c>
      <x:c r="X9" s="18" t="n">
        <x:f>IF(W9="ISO candidate",DATE(VALUE(LEFT(D9,4)),VALUE(MID(D9,6,2)),VALUE(RIGHT(D9,2))),"")</x:f>
        <x:v>46298</x:v>
      </x:c>
      <x:c r="Y9" s="2" t="str">
        <x:f>IF(W9&lt;&gt;"ISO candidate",W9,IF(TEXT(X9,"yyyy-mm-dd")=D9,"Valid ISO","INVALID"))</x:f>
        <x:v>Valid ISO</x:v>
      </x:c>
      <x:c r="Z9" s="20" t="str">
        <x:v>Review</x:v>
      </x:c>
      <x:c r="AA9" s="20"/>
      <x:c r="AB9" s="2" t="str">
        <x:f>IF(O9="REVIEW","UNMAPPED",IF(TRIM(F9)=O9,"Canonical","Alias mapped"))</x:f>
        <x:v>Canonical</x:v>
      </x:c>
    </x:row>
    <x:row r="10" ht="31" customHeight="1">
      <x:c r="A10" s="2" t="n">
        <x:v>4</x:v>
      </x:c>
      <x:c r="B10" s="2" t="str">
        <x:v>DP-1004</x:v>
      </x:c>
      <x:c r="C10" s="2" t="str">
        <x:v>Sam Brooks</x:v>
      </x:c>
      <x:c r="D10" s="12" t="str">
        <x:v>2026-10-04</x:v>
      </x:c>
      <x:c r="E10" s="2" t="str">
        <x:v>Resolved</x:v>
      </x:c>
      <x:c r="F10" s="2" t="str">
        <x:v>PDF</x:v>
      </x:c>
      <x:c r="G10" s="2" t="str">
        <x:v>West</x:v>
      </x:c>
      <x:c r="H10" s="2" t="str">
        <x:v>Low</x:v>
      </x:c>
      <x:c r="I10" s="10" t="n">
        <x:v>43</x:v>
      </x:c>
      <x:c r="J10" s="11" t="n">
        <x:v>41.5</x:v>
      </x:c>
      <x:c r="K10" s="2" t="str">
        <x:v>Email</x:v>
      </x:c>
      <x:c r="L10" s="13" t="str">
        <x:v>PDF page scaling</x:v>
      </x:c>
      <x:c r="M10" s="2" t="str">
        <x:f>TRIM(C10)</x:f>
        <x:v>Sam Brooks</x:v>
      </x:c>
      <x:c r="N10" s="2" t="str">
        <x:f>UPPER(TRIM(E10))</x:f>
        <x:v>RESOLVED</x:v>
      </x:c>
      <x:c r="O10" s="2" t="str">
        <x:f>IF(COUNTIF('ReferenceLookups'!$A$7:$A$15,UPPER(TRIM(F10)))=0,"REVIEW",VLOOKUP(UPPER(TRIM(F10)),'ReferenceLookups'!$A$7:$B$15,2,FALSE))</x:f>
        <x:v>PDF</x:v>
      </x:c>
      <x:c r="P10" s="2" t="str">
        <x:f>IF(OR(C10&lt;&gt;TRIM(C10),E10&lt;&gt;TRIM(E10),F10&lt;&gt;TRIM(F10)),"REVIEW","No change")</x:f>
        <x:v>No change</x:v>
      </x:c>
      <x:c r="Q10" s="2" t="n">
        <x:f>COUNTIF($B$7:$B$106,B10)</x:f>
        <x:v>1</x:v>
      </x:c>
      <x:c r="R10" s="2" t="n">
        <x:f>COUNTIF($B$7:B10,B10)</x:f>
        <x:v>1</x:v>
      </x:c>
      <x:c r="S10" s="2" t="str">
        <x:f>B10&amp;"~"&amp;C10&amp;"~"&amp;D10&amp;"~"&amp;E10&amp;"~"&amp;F10&amp;"~"&amp;G10&amp;"~"&amp;H10&amp;"~"&amp;I10&amp;"~"&amp;J10&amp;"~"&amp;K10&amp;"~"&amp;L10</x:f>
        <x:v>DP-1004~Sam Brooks~2026-10-04~Resolved~PDF~West~Low~43~41.5~Email~PDF page scaling</x:v>
      </x:c>
      <x:c r="T10" s="2" t="n">
        <x:f>COUNTIF($S$7:$S$106,S10)</x:f>
        <x:v>1</x:v>
      </x:c>
      <x:c r="U10" s="2" t="n">
        <x:f>COUNTIF($S$7:S10,S10)</x:f>
        <x:v>1</x:v>
      </x:c>
      <x:c r="V10" s="2" t="str">
        <x:f>IF(Q10=1,"Single ID",IF(T10=Q10,"Repeated same fields","Conflicting ID"))</x:f>
        <x:v>Single ID</x:v>
      </x:c>
      <x:c r="W10" s="2" t="str">
        <x:f>IF(D10="","MISSING",IF(AND(LEN(D10)=10,MID(D10,5,1)="-",MID(D10,8,1)="-"),"ISO candidate","REVIEW"))</x:f>
        <x:v>ISO candidate</x:v>
      </x:c>
      <x:c r="X10" s="18" t="n">
        <x:f>IF(W10="ISO candidate",DATE(VALUE(LEFT(D10,4)),VALUE(MID(D10,6,2)),VALUE(RIGHT(D10,2))),"")</x:f>
        <x:v>46299</x:v>
      </x:c>
      <x:c r="Y10" s="2" t="str">
        <x:f>IF(W10&lt;&gt;"ISO candidate",W10,IF(TEXT(X10,"yyyy-mm-dd")=D10,"Valid ISO","INVALID"))</x:f>
        <x:v>Valid ISO</x:v>
      </x:c>
      <x:c r="Z10" s="20" t="str">
        <x:v>Review</x:v>
      </x:c>
      <x:c r="AA10" s="20"/>
      <x:c r="AB10" s="2" t="str">
        <x:f>IF(O10="REVIEW","UNMAPPED",IF(TRIM(F10)=O10,"Canonical","Alias mapped"))</x:f>
        <x:v>Canonical</x:v>
      </x:c>
    </x:row>
    <x:row r="11" ht="31" customHeight="1">
      <x:c r="A11" s="2" t="n">
        <x:v>5</x:v>
      </x:c>
      <x:c r="B11" s="2" t="str">
        <x:v>DP-1005</x:v>
      </x:c>
      <x:c r="C11" s="2" t="str">
        <x:v>Noor Patel</x:v>
      </x:c>
      <x:c r="D11" s="12" t="str">
        <x:v>2026-10-05</x:v>
      </x:c>
      <x:c r="E11" s="2" t="str">
        <x:v>Open</x:v>
      </x:c>
      <x:c r="F11" s="2" t="str">
        <x:v>win11</x:v>
      </x:c>
      <x:c r="G11" s="2" t="str">
        <x:v>East</x:v>
      </x:c>
      <x:c r="H11" s="2" t="str">
        <x:v>Normal</x:v>
      </x:c>
      <x:c r="I11" s="10" t="n">
        <x:v>50</x:v>
      </x:c>
      <x:c r="J11" s="11" t="n">
        <x:v>48.75</x:v>
      </x:c>
      <x:c r="K11" s="2" t="str">
        <x:v>Web</x:v>
      </x:c>
      <x:c r="L11" s="13" t="str">
        <x:v>Bluetooth audio setup</x:v>
      </x:c>
      <x:c r="M11" s="2" t="str">
        <x:f>TRIM(C11)</x:f>
        <x:v>Noor Patel</x:v>
      </x:c>
      <x:c r="N11" s="2" t="str">
        <x:f>UPPER(TRIM(E11))</x:f>
        <x:v>OPEN</x:v>
      </x:c>
      <x:c r="O11" s="2" t="str">
        <x:f>IF(COUNTIF('ReferenceLookups'!$A$7:$A$15,UPPER(TRIM(F11)))=0,"REVIEW",VLOOKUP(UPPER(TRIM(F11)),'ReferenceLookups'!$A$7:$B$15,2,FALSE))</x:f>
        <x:v>Windows</x:v>
      </x:c>
      <x:c r="P11" s="2" t="str">
        <x:f>IF(OR(C11&lt;&gt;TRIM(C11),E11&lt;&gt;TRIM(E11),F11&lt;&gt;TRIM(F11)),"REVIEW","No change")</x:f>
        <x:v>No change</x:v>
      </x:c>
      <x:c r="Q11" s="2" t="n">
        <x:f>COUNTIF($B$7:$B$106,B11)</x:f>
        <x:v>1</x:v>
      </x:c>
      <x:c r="R11" s="2" t="n">
        <x:f>COUNTIF($B$7:B11,B11)</x:f>
        <x:v>1</x:v>
      </x:c>
      <x:c r="S11" s="2" t="str">
        <x:f>B11&amp;"~"&amp;C11&amp;"~"&amp;D11&amp;"~"&amp;E11&amp;"~"&amp;F11&amp;"~"&amp;G11&amp;"~"&amp;H11&amp;"~"&amp;I11&amp;"~"&amp;J11&amp;"~"&amp;K11&amp;"~"&amp;L11</x:f>
        <x:v>DP-1005~Noor Patel~2026-10-05~Open~win11~East~Normal~50~48.75~Web~Bluetooth audio setup</x:v>
      </x:c>
      <x:c r="T11" s="2" t="n">
        <x:f>COUNTIF($S$7:$S$106,S11)</x:f>
        <x:v>1</x:v>
      </x:c>
      <x:c r="U11" s="2" t="n">
        <x:f>COUNTIF($S$7:S11,S11)</x:f>
        <x:v>1</x:v>
      </x:c>
      <x:c r="V11" s="2" t="str">
        <x:f>IF(Q11=1,"Single ID",IF(T11=Q11,"Repeated same fields","Conflicting ID"))</x:f>
        <x:v>Single ID</x:v>
      </x:c>
      <x:c r="W11" s="2" t="str">
        <x:f>IF(D11="","MISSING",IF(AND(LEN(D11)=10,MID(D11,5,1)="-",MID(D11,8,1)="-"),"ISO candidate","REVIEW"))</x:f>
        <x:v>ISO candidate</x:v>
      </x:c>
      <x:c r="X11" s="18" t="n">
        <x:f>IF(W11="ISO candidate",DATE(VALUE(LEFT(D11,4)),VALUE(MID(D11,6,2)),VALUE(RIGHT(D11,2))),"")</x:f>
        <x:v>46300</x:v>
      </x:c>
      <x:c r="Y11" s="2" t="str">
        <x:f>IF(W11&lt;&gt;"ISO candidate",W11,IF(TEXT(X11,"yyyy-mm-dd")=D11,"Valid ISO","INVALID"))</x:f>
        <x:v>Valid ISO</x:v>
      </x:c>
      <x:c r="Z11" s="20" t="str">
        <x:v>Review</x:v>
      </x:c>
      <x:c r="AA11" s="20"/>
      <x:c r="AB11" s="2" t="str">
        <x:f>IF(O11="REVIEW","UNMAPPED",IF(TRIM(F11)=O11,"Canonical","Alias mapped"))</x:f>
        <x:v>Alias mapped</x:v>
      </x:c>
    </x:row>
    <x:row r="12" ht="31" customHeight="1">
      <x:c r="A12" s="2" t="n">
        <x:v>6</x:v>
      </x:c>
      <x:c r="B12" s="2" t="str">
        <x:v>DP-1006</x:v>
      </x:c>
      <x:c r="C12" s="2" t="str">
        <x:v>Taylor Reed</x:v>
      </x:c>
      <x:c r="D12" s="12" t="str">
        <x:v>2026-10-06</x:v>
      </x:c>
      <x:c r="E12" s="2" t="str">
        <x:v>Closed</x:v>
      </x:c>
      <x:c r="F12" s="2" t="str">
        <x:v>Microsoft365</x:v>
      </x:c>
      <x:c r="G12" s="2" t="str">
        <x:v>Central</x:v>
      </x:c>
      <x:c r="H12" s="2" t="str">
        <x:v>High</x:v>
      </x:c>
      <x:c r="I12" s="10" t="n">
        <x:v>57</x:v>
      </x:c>
      <x:c r="J12" s="11" t="n">
        <x:v>56</x:v>
      </x:c>
      <x:c r="K12" s="2" t="str">
        <x:v>Phone</x:v>
      </x:c>
      <x:c r="L12" s="13" t="str">
        <x:v>Excel import review</x:v>
      </x:c>
      <x:c r="M12" s="2" t="str">
        <x:f>TRIM(C12)</x:f>
        <x:v>Taylor Reed</x:v>
      </x:c>
      <x:c r="N12" s="2" t="str">
        <x:f>UPPER(TRIM(E12))</x:f>
        <x:v>CLOSED</x:v>
      </x:c>
      <x:c r="O12" s="2" t="str">
        <x:f>IF(COUNTIF('ReferenceLookups'!$A$7:$A$15,UPPER(TRIM(F12)))=0,"REVIEW",VLOOKUP(UPPER(TRIM(F12)),'ReferenceLookups'!$A$7:$B$15,2,FALSE))</x:f>
        <x:v>Microsoft365</x:v>
      </x:c>
      <x:c r="P12" s="2" t="str">
        <x:f>IF(OR(C12&lt;&gt;TRIM(C12),E12&lt;&gt;TRIM(E12),F12&lt;&gt;TRIM(F12)),"REVIEW","No change")</x:f>
        <x:v>No change</x:v>
      </x:c>
      <x:c r="Q12" s="2" t="n">
        <x:f>COUNTIF($B$7:$B$106,B12)</x:f>
        <x:v>1</x:v>
      </x:c>
      <x:c r="R12" s="2" t="n">
        <x:f>COUNTIF($B$7:B12,B12)</x:f>
        <x:v>1</x:v>
      </x:c>
      <x:c r="S12" s="2" t="str">
        <x:f>B12&amp;"~"&amp;C12&amp;"~"&amp;D12&amp;"~"&amp;E12&amp;"~"&amp;F12&amp;"~"&amp;G12&amp;"~"&amp;H12&amp;"~"&amp;I12&amp;"~"&amp;J12&amp;"~"&amp;K12&amp;"~"&amp;L12</x:f>
        <x:v>DP-1006~Taylor Reed~2026-10-06~Closed~Microsoft365~Central~High~57~56~Phone~Excel import review</x:v>
      </x:c>
      <x:c r="T12" s="2" t="n">
        <x:f>COUNTIF($S$7:$S$106,S12)</x:f>
        <x:v>1</x:v>
      </x:c>
      <x:c r="U12" s="2" t="n">
        <x:f>COUNTIF($S$7:S12,S12)</x:f>
        <x:v>1</x:v>
      </x:c>
      <x:c r="V12" s="2" t="str">
        <x:f>IF(Q12=1,"Single ID",IF(T12=Q12,"Repeated same fields","Conflicting ID"))</x:f>
        <x:v>Single ID</x:v>
      </x:c>
      <x:c r="W12" s="2" t="str">
        <x:f>IF(D12="","MISSING",IF(AND(LEN(D12)=10,MID(D12,5,1)="-",MID(D12,8,1)="-"),"ISO candidate","REVIEW"))</x:f>
        <x:v>ISO candidate</x:v>
      </x:c>
      <x:c r="X12" s="18" t="n">
        <x:f>IF(W12="ISO candidate",DATE(VALUE(LEFT(D12,4)),VALUE(MID(D12,6,2)),VALUE(RIGHT(D12,2))),"")</x:f>
        <x:v>46301</x:v>
      </x:c>
      <x:c r="Y12" s="2" t="str">
        <x:f>IF(W12&lt;&gt;"ISO candidate",W12,IF(TEXT(X12,"yyyy-mm-dd")=D12,"Valid ISO","INVALID"))</x:f>
        <x:v>Valid ISO</x:v>
      </x:c>
      <x:c r="Z12" s="20" t="str">
        <x:v>Review</x:v>
      </x:c>
      <x:c r="AA12" s="20"/>
      <x:c r="AB12" s="2" t="str">
        <x:f>IF(O12="REVIEW","UNMAPPED",IF(TRIM(F12)=O12,"Canonical","Alias mapped"))</x:f>
        <x:v>Canonical</x:v>
      </x:c>
    </x:row>
    <x:row r="13" ht="31" customHeight="1">
      <x:c r="A13" s="2" t="n">
        <x:v>7</x:v>
      </x:c>
      <x:c r="B13" s="2" t="str">
        <x:v>DP-1007</x:v>
      </x:c>
      <x:c r="C13" s="2" t="str">
        <x:v>Morgan Lane</x:v>
      </x:c>
      <x:c r="D13" s="12" t="str">
        <x:v>2026-10-07</x:v>
      </x:c>
      <x:c r="E13" s="2" t="str">
        <x:v> open </x:v>
      </x:c>
      <x:c r="F13" s="2" t="str">
        <x:v>Printing</x:v>
      </x:c>
      <x:c r="G13" s="2" t="str">
        <x:v>West</x:v>
      </x:c>
      <x:c r="H13" s="2" t="str">
        <x:v>Low</x:v>
      </x:c>
      <x:c r="I13" s="10" t="n">
        <x:v>64</x:v>
      </x:c>
      <x:c r="J13" s="11" t="n">
        <x:v>63.25</x:v>
      </x:c>
      <x:c r="K13" s="2" t="str">
        <x:v>Email</x:v>
      </x:c>
      <x:c r="L13" s="13" t="str">
        <x:v>Scanner connection</x:v>
      </x:c>
      <x:c r="M13" s="2" t="str">
        <x:f>TRIM(C13)</x:f>
        <x:v>Morgan Lane</x:v>
      </x:c>
      <x:c r="N13" s="2" t="str">
        <x:f>UPPER(TRIM(E13))</x:f>
        <x:v>OPEN</x:v>
      </x:c>
      <x:c r="O13" s="2" t="str">
        <x:f>IF(COUNTIF('ReferenceLookups'!$A$7:$A$15,UPPER(TRIM(F13)))=0,"REVIEW",VLOOKUP(UPPER(TRIM(F13)),'ReferenceLookups'!$A$7:$B$15,2,FALSE))</x:f>
        <x:v>Printing</x:v>
      </x:c>
      <x:c r="P13" s="2" t="str">
        <x:f>IF(OR(C13&lt;&gt;TRIM(C13),E13&lt;&gt;TRIM(E13),F13&lt;&gt;TRIM(F13)),"REVIEW","No change")</x:f>
        <x:v>REVIEW</x:v>
      </x:c>
      <x:c r="Q13" s="2" t="n">
        <x:f>COUNTIF($B$7:$B$106,B13)</x:f>
        <x:v>1</x:v>
      </x:c>
      <x:c r="R13" s="2" t="n">
        <x:f>COUNTIF($B$7:B13,B13)</x:f>
        <x:v>1</x:v>
      </x:c>
      <x:c r="S13" s="2" t="str">
        <x:f>B13&amp;"~"&amp;C13&amp;"~"&amp;D13&amp;"~"&amp;E13&amp;"~"&amp;F13&amp;"~"&amp;G13&amp;"~"&amp;H13&amp;"~"&amp;I13&amp;"~"&amp;J13&amp;"~"&amp;K13&amp;"~"&amp;L13</x:f>
        <x:v>DP-1007~Morgan Lane~2026-10-07~ open ~Printing~West~Low~64~63.25~Email~Scanner connection</x:v>
      </x:c>
      <x:c r="T13" s="2" t="n">
        <x:f>COUNTIF($S$7:$S$106,S13)</x:f>
        <x:v>1</x:v>
      </x:c>
      <x:c r="U13" s="2" t="n">
        <x:f>COUNTIF($S$7:S13,S13)</x:f>
        <x:v>1</x:v>
      </x:c>
      <x:c r="V13" s="2" t="str">
        <x:f>IF(Q13=1,"Single ID",IF(T13=Q13,"Repeated same fields","Conflicting ID"))</x:f>
        <x:v>Single ID</x:v>
      </x:c>
      <x:c r="W13" s="2" t="str">
        <x:f>IF(D13="","MISSING",IF(AND(LEN(D13)=10,MID(D13,5,1)="-",MID(D13,8,1)="-"),"ISO candidate","REVIEW"))</x:f>
        <x:v>ISO candidate</x:v>
      </x:c>
      <x:c r="X13" s="18" t="n">
        <x:f>IF(W13="ISO candidate",DATE(VALUE(LEFT(D13,4)),VALUE(MID(D13,6,2)),VALUE(RIGHT(D13,2))),"")</x:f>
        <x:v>46302</x:v>
      </x:c>
      <x:c r="Y13" s="2" t="str">
        <x:f>IF(W13&lt;&gt;"ISO candidate",W13,IF(TEXT(X13,"yyyy-mm-dd")=D13,"Valid ISO","INVALID"))</x:f>
        <x:v>Valid ISO</x:v>
      </x:c>
      <x:c r="Z13" s="20" t="str">
        <x:v>Review</x:v>
      </x:c>
      <x:c r="AA13" s="20"/>
      <x:c r="AB13" s="2" t="str">
        <x:f>IF(O13="REVIEW","UNMAPPED",IF(TRIM(F13)=O13,"Canonical","Alias mapped"))</x:f>
        <x:v>Canonical</x:v>
      </x:c>
    </x:row>
    <x:row r="14" ht="31" customHeight="1">
      <x:c r="A14" s="2" t="n">
        <x:v>8</x:v>
      </x:c>
      <x:c r="B14" s="2" t="str">
        <x:v>DP-1008</x:v>
      </x:c>
      <x:c r="C14" s="2" t="str">
        <x:v>Casey Park</x:v>
      </x:c>
      <x:c r="D14" s="12" t="str">
        <x:v>2026-10-08</x:v>
      </x:c>
      <x:c r="E14" s="2" t="str">
        <x:v>Closed</x:v>
      </x:c>
      <x:c r="F14" s="2" t="str">
        <x:v>PDF</x:v>
      </x:c>
      <x:c r="G14" s="2" t="str">
        <x:v>East</x:v>
      </x:c>
      <x:c r="H14" s="2" t="str">
        <x:v>Normal</x:v>
      </x:c>
      <x:c r="I14" s="10" t="n">
        <x:v>71</x:v>
      </x:c>
      <x:c r="J14" s="11" t="n">
        <x:v>70.5</x:v>
      </x:c>
      <x:c r="K14" s="2" t="str">
        <x:v>Web</x:v>
      </x:c>
      <x:c r="L14" s="13" t="str">
        <x:v>PDF form saving</x:v>
      </x:c>
      <x:c r="M14" s="2" t="str">
        <x:f>TRIM(C14)</x:f>
        <x:v>Casey Park</x:v>
      </x:c>
      <x:c r="N14" s="2" t="str">
        <x:f>UPPER(TRIM(E14))</x:f>
        <x:v>CLOSED</x:v>
      </x:c>
      <x:c r="O14" s="2" t="str">
        <x:f>IF(COUNTIF('ReferenceLookups'!$A$7:$A$15,UPPER(TRIM(F14)))=0,"REVIEW",VLOOKUP(UPPER(TRIM(F14)),'ReferenceLookups'!$A$7:$B$15,2,FALSE))</x:f>
        <x:v>PDF</x:v>
      </x:c>
      <x:c r="P14" s="2" t="str">
        <x:f>IF(OR(C14&lt;&gt;TRIM(C14),E14&lt;&gt;TRIM(E14),F14&lt;&gt;TRIM(F14)),"REVIEW","No change")</x:f>
        <x:v>No change</x:v>
      </x:c>
      <x:c r="Q14" s="2" t="n">
        <x:f>COUNTIF($B$7:$B$106,B14)</x:f>
        <x:v>1</x:v>
      </x:c>
      <x:c r="R14" s="2" t="n">
        <x:f>COUNTIF($B$7:B14,B14)</x:f>
        <x:v>1</x:v>
      </x:c>
      <x:c r="S14" s="2" t="str">
        <x:f>B14&amp;"~"&amp;C14&amp;"~"&amp;D14&amp;"~"&amp;E14&amp;"~"&amp;F14&amp;"~"&amp;G14&amp;"~"&amp;H14&amp;"~"&amp;I14&amp;"~"&amp;J14&amp;"~"&amp;K14&amp;"~"&amp;L14</x:f>
        <x:v>DP-1008~Casey Park~2026-10-08~Closed~PDF~East~Normal~71~70.5~Web~PDF form saving</x:v>
      </x:c>
      <x:c r="T14" s="2" t="n">
        <x:f>COUNTIF($S$7:$S$106,S14)</x:f>
        <x:v>1</x:v>
      </x:c>
      <x:c r="U14" s="2" t="n">
        <x:f>COUNTIF($S$7:S14,S14)</x:f>
        <x:v>1</x:v>
      </x:c>
      <x:c r="V14" s="2" t="str">
        <x:f>IF(Q14=1,"Single ID",IF(T14=Q14,"Repeated same fields","Conflicting ID"))</x:f>
        <x:v>Single ID</x:v>
      </x:c>
      <x:c r="W14" s="2" t="str">
        <x:f>IF(D14="","MISSING",IF(AND(LEN(D14)=10,MID(D14,5,1)="-",MID(D14,8,1)="-"),"ISO candidate","REVIEW"))</x:f>
        <x:v>ISO candidate</x:v>
      </x:c>
      <x:c r="X14" s="18" t="n">
        <x:f>IF(W14="ISO candidate",DATE(VALUE(LEFT(D14,4)),VALUE(MID(D14,6,2)),VALUE(RIGHT(D14,2))),"")</x:f>
        <x:v>46303</x:v>
      </x:c>
      <x:c r="Y14" s="2" t="str">
        <x:f>IF(W14&lt;&gt;"ISO candidate",W14,IF(TEXT(X14,"yyyy-mm-dd")=D14,"Valid ISO","INVALID"))</x:f>
        <x:v>Valid ISO</x:v>
      </x:c>
      <x:c r="Z14" s="20" t="str">
        <x:v>Review</x:v>
      </x:c>
      <x:c r="AA14" s="20"/>
      <x:c r="AB14" s="2" t="str">
        <x:f>IF(O14="REVIEW","UNMAPPED",IF(TRIM(F14)=O14,"Canonical","Alias mapped"))</x:f>
        <x:v>Canonical</x:v>
      </x:c>
    </x:row>
    <x:row r="15" ht="31" customHeight="1">
      <x:c r="A15" s="2" t="n">
        <x:v>9</x:v>
      </x:c>
      <x:c r="B15" s="2" t="str">
        <x:v>DP-1009</x:v>
      </x:c>
      <x:c r="C15" s="2" t="str">
        <x:v>Riley James</x:v>
      </x:c>
      <x:c r="D15" s="12" t="str">
        <x:v>2026-10-09</x:v>
      </x:c>
      <x:c r="E15" s="2" t="str">
        <x:v>Pending</x:v>
      </x:c>
      <x:c r="F15" s="2" t="str">
        <x:v>Windows</x:v>
      </x:c>
      <x:c r="G15" s="2" t="str">
        <x:v>Central</x:v>
      </x:c>
      <x:c r="H15" s="2" t="str">
        <x:v>High</x:v>
      </x:c>
      <x:c r="I15" s="10" t="n">
        <x:v>78</x:v>
      </x:c>
      <x:c r="J15" s="11" t="n">
        <x:v>77.75</x:v>
      </x:c>
      <x:c r="K15" s="2" t="str">
        <x:v>Phone</x:v>
      </x:c>
      <x:c r="L15" s="13" t="str">
        <x:v>Wi-Fi connection drops</x:v>
      </x:c>
      <x:c r="M15" s="2" t="str">
        <x:f>TRIM(C15)</x:f>
        <x:v>Riley James</x:v>
      </x:c>
      <x:c r="N15" s="2" t="str">
        <x:f>UPPER(TRIM(E15))</x:f>
        <x:v>PENDING</x:v>
      </x:c>
      <x:c r="O15" s="2" t="str">
        <x:f>IF(COUNTIF('ReferenceLookups'!$A$7:$A$15,UPPER(TRIM(F15)))=0,"REVIEW",VLOOKUP(UPPER(TRIM(F15)),'ReferenceLookups'!$A$7:$B$15,2,FALSE))</x:f>
        <x:v>Windows</x:v>
      </x:c>
      <x:c r="P15" s="2" t="str">
        <x:f>IF(OR(C15&lt;&gt;TRIM(C15),E15&lt;&gt;TRIM(E15),F15&lt;&gt;TRIM(F15)),"REVIEW","No change")</x:f>
        <x:v>No change</x:v>
      </x:c>
      <x:c r="Q15" s="2" t="n">
        <x:f>COUNTIF($B$7:$B$106,B15)</x:f>
        <x:v>1</x:v>
      </x:c>
      <x:c r="R15" s="2" t="n">
        <x:f>COUNTIF($B$7:B15,B15)</x:f>
        <x:v>1</x:v>
      </x:c>
      <x:c r="S15" s="2" t="str">
        <x:f>B15&amp;"~"&amp;C15&amp;"~"&amp;D15&amp;"~"&amp;E15&amp;"~"&amp;F15&amp;"~"&amp;G15&amp;"~"&amp;H15&amp;"~"&amp;I15&amp;"~"&amp;J15&amp;"~"&amp;K15&amp;"~"&amp;L15</x:f>
        <x:v>DP-1009~Riley James~2026-10-09~Pending~Windows~Central~High~78~77.75~Phone~Wi-Fi connection drops</x:v>
      </x:c>
      <x:c r="T15" s="2" t="n">
        <x:f>COUNTIF($S$7:$S$106,S15)</x:f>
        <x:v>1</x:v>
      </x:c>
      <x:c r="U15" s="2" t="n">
        <x:f>COUNTIF($S$7:S15,S15)</x:f>
        <x:v>1</x:v>
      </x:c>
      <x:c r="V15" s="2" t="str">
        <x:f>IF(Q15=1,"Single ID",IF(T15=Q15,"Repeated same fields","Conflicting ID"))</x:f>
        <x:v>Single ID</x:v>
      </x:c>
      <x:c r="W15" s="2" t="str">
        <x:f>IF(D15="","MISSING",IF(AND(LEN(D15)=10,MID(D15,5,1)="-",MID(D15,8,1)="-"),"ISO candidate","REVIEW"))</x:f>
        <x:v>ISO candidate</x:v>
      </x:c>
      <x:c r="X15" s="18" t="n">
        <x:f>IF(W15="ISO candidate",DATE(VALUE(LEFT(D15,4)),VALUE(MID(D15,6,2)),VALUE(RIGHT(D15,2))),"")</x:f>
        <x:v>46304</x:v>
      </x:c>
      <x:c r="Y15" s="2" t="str">
        <x:f>IF(W15&lt;&gt;"ISO candidate",W15,IF(TEXT(X15,"yyyy-mm-dd")=D15,"Valid ISO","INVALID"))</x:f>
        <x:v>Valid ISO</x:v>
      </x:c>
      <x:c r="Z15" s="20" t="str">
        <x:v>Review</x:v>
      </x:c>
      <x:c r="AA15" s="20"/>
      <x:c r="AB15" s="2" t="str">
        <x:f>IF(O15="REVIEW","UNMAPPED",IF(TRIM(F15)=O15,"Canonical","Alias mapped"))</x:f>
        <x:v>Canonical</x:v>
      </x:c>
    </x:row>
    <x:row r="16" ht="31" customHeight="1">
      <x:c r="A16" s="2" t="n">
        <x:v>10</x:v>
      </x:c>
      <x:c r="B16" s="2" t="str">
        <x:v>DP-1010</x:v>
      </x:c>
      <x:c r="C16" s="2" t="str">
        <x:v>Jamie Cole</x:v>
      </x:c>
      <x:c r="D16" s="12" t="str">
        <x:v>2026-10-10</x:v>
      </x:c>
      <x:c r="E16" s="2" t="str">
        <x:v>Resolved</x:v>
      </x:c>
      <x:c r="F16" s="2" t="str">
        <x:v>Microsoft365</x:v>
      </x:c>
      <x:c r="G16" s="2" t="str">
        <x:v>West</x:v>
      </x:c>
      <x:c r="H16" s="2" t="str">
        <x:v>Low</x:v>
      </x:c>
      <x:c r="I16" s="10" t="n">
        <x:v>85</x:v>
      </x:c>
      <x:c r="J16" s="11" t="n">
        <x:v>85</x:v>
      </x:c>
      <x:c r="K16" s="2" t="str">
        <x:v>Email</x:v>
      </x:c>
      <x:c r="L16" s="13" t="str">
        <x:v>Word heading layout</x:v>
      </x:c>
      <x:c r="M16" s="2" t="str">
        <x:f>TRIM(C16)</x:f>
        <x:v>Jamie Cole</x:v>
      </x:c>
      <x:c r="N16" s="2" t="str">
        <x:f>UPPER(TRIM(E16))</x:f>
        <x:v>RESOLVED</x:v>
      </x:c>
      <x:c r="O16" s="2" t="str">
        <x:f>IF(COUNTIF('ReferenceLookups'!$A$7:$A$15,UPPER(TRIM(F16)))=0,"REVIEW",VLOOKUP(UPPER(TRIM(F16)),'ReferenceLookups'!$A$7:$B$15,2,FALSE))</x:f>
        <x:v>Microsoft365</x:v>
      </x:c>
      <x:c r="P16" s="2" t="str">
        <x:f>IF(OR(C16&lt;&gt;TRIM(C16),E16&lt;&gt;TRIM(E16),F16&lt;&gt;TRIM(F16)),"REVIEW","No change")</x:f>
        <x:v>No change</x:v>
      </x:c>
      <x:c r="Q16" s="2" t="n">
        <x:f>COUNTIF($B$7:$B$106,B16)</x:f>
        <x:v>2</x:v>
      </x:c>
      <x:c r="R16" s="2" t="n">
        <x:f>COUNTIF($B$7:B16,B16)</x:f>
        <x:v>1</x:v>
      </x:c>
      <x:c r="S16" s="2" t="str">
        <x:f>B16&amp;"~"&amp;C16&amp;"~"&amp;D16&amp;"~"&amp;E16&amp;"~"&amp;F16&amp;"~"&amp;G16&amp;"~"&amp;H16&amp;"~"&amp;I16&amp;"~"&amp;J16&amp;"~"&amp;K16&amp;"~"&amp;L16</x:f>
        <x:v>DP-1010~Jamie Cole~2026-10-10~Resolved~Microsoft365~West~Low~85~85~Email~Word heading layout</x:v>
      </x:c>
      <x:c r="T16" s="2" t="n">
        <x:f>COUNTIF($S$7:$S$106,S16)</x:f>
        <x:v>2</x:v>
      </x:c>
      <x:c r="U16" s="2" t="n">
        <x:f>COUNTIF($S$7:S16,S16)</x:f>
        <x:v>1</x:v>
      </x:c>
      <x:c r="V16" s="2" t="str">
        <x:f>IF(Q16=1,"Single ID",IF(T16=Q16,"Repeated same fields","Conflicting ID"))</x:f>
        <x:v>Repeated same fields</x:v>
      </x:c>
      <x:c r="W16" s="2" t="str">
        <x:f>IF(D16="","MISSING",IF(AND(LEN(D16)=10,MID(D16,5,1)="-",MID(D16,8,1)="-"),"ISO candidate","REVIEW"))</x:f>
        <x:v>ISO candidate</x:v>
      </x:c>
      <x:c r="X16" s="18" t="n">
        <x:f>IF(W16="ISO candidate",DATE(VALUE(LEFT(D16,4)),VALUE(MID(D16,6,2)),VALUE(RIGHT(D16,2))),"")</x:f>
        <x:v>46305</x:v>
      </x:c>
      <x:c r="Y16" s="2" t="str">
        <x:f>IF(W16&lt;&gt;"ISO candidate",W16,IF(TEXT(X16,"yyyy-mm-dd")=D16,"Valid ISO","INVALID"))</x:f>
        <x:v>Valid ISO</x:v>
      </x:c>
      <x:c r="Z16" s="20" t="str">
        <x:v>Review</x:v>
      </x:c>
      <x:c r="AA16" s="20"/>
      <x:c r="AB16" s="2" t="str">
        <x:f>IF(O16="REVIEW","UNMAPPED",IF(TRIM(F16)=O16,"Canonical","Alias mapped"))</x:f>
        <x:v>Canonical</x:v>
      </x:c>
    </x:row>
    <x:row r="17" ht="31" customHeight="1">
      <x:c r="A17" s="2" t="n">
        <x:v>11</x:v>
      </x:c>
      <x:c r="B17" s="2" t="str">
        <x:v>DP-1011</x:v>
      </x:c>
      <x:c r="C17" s="2" t="str">
        <x:v>  Robin Fox </x:v>
      </x:c>
      <x:c r="D17" s="12" t="str">
        <x:v>2026-10-11</x:v>
      </x:c>
      <x:c r="E17" s="2" t="str">
        <x:v>Open</x:v>
      </x:c>
      <x:c r="F17" s="2" t="str">
        <x:v>Printing</x:v>
      </x:c>
      <x:c r="G17" s="2" t="str">
        <x:v>East</x:v>
      </x:c>
      <x:c r="H17" s="2" t="str">
        <x:v>Normal</x:v>
      </x:c>
      <x:c r="I17" s="10" t="n">
        <x:v>92</x:v>
      </x:c>
      <x:c r="J17" s="11" t="n">
        <x:v>12.5</x:v>
      </x:c>
      <x:c r="K17" s="2" t="str">
        <x:v>Web</x:v>
      </x:c>
      <x:c r="L17" s="13" t="str">
        <x:v>Printer queue paused</x:v>
      </x:c>
      <x:c r="M17" s="2" t="str">
        <x:f>TRIM(C17)</x:f>
        <x:v>Robin Fox</x:v>
      </x:c>
      <x:c r="N17" s="2" t="str">
        <x:f>UPPER(TRIM(E17))</x:f>
        <x:v>OPEN</x:v>
      </x:c>
      <x:c r="O17" s="2" t="str">
        <x:f>IF(COUNTIF('ReferenceLookups'!$A$7:$A$15,UPPER(TRIM(F17)))=0,"REVIEW",VLOOKUP(UPPER(TRIM(F17)),'ReferenceLookups'!$A$7:$B$15,2,FALSE))</x:f>
        <x:v>Printing</x:v>
      </x:c>
      <x:c r="P17" s="2" t="str">
        <x:f>IF(OR(C17&lt;&gt;TRIM(C17),E17&lt;&gt;TRIM(E17),F17&lt;&gt;TRIM(F17)),"REVIEW","No change")</x:f>
        <x:v>REVIEW</x:v>
      </x:c>
      <x:c r="Q17" s="2" t="n">
        <x:f>COUNTIF($B$7:$B$106,B17)</x:f>
        <x:v>1</x:v>
      </x:c>
      <x:c r="R17" s="2" t="n">
        <x:f>COUNTIF($B$7:B17,B17)</x:f>
        <x:v>1</x:v>
      </x:c>
      <x:c r="S17" s="2" t="str">
        <x:f>B17&amp;"~"&amp;C17&amp;"~"&amp;D17&amp;"~"&amp;E17&amp;"~"&amp;F17&amp;"~"&amp;G17&amp;"~"&amp;H17&amp;"~"&amp;I17&amp;"~"&amp;J17&amp;"~"&amp;K17&amp;"~"&amp;L17</x:f>
        <x:v>DP-1011~  Robin Fox ~2026-10-11~Open~Printing~East~Normal~92~12.5~Web~Printer queue paused</x:v>
      </x:c>
      <x:c r="T17" s="2" t="n">
        <x:f>COUNTIF($S$7:$S$106,S17)</x:f>
        <x:v>1</x:v>
      </x:c>
      <x:c r="U17" s="2" t="n">
        <x:f>COUNTIF($S$7:S17,S17)</x:f>
        <x:v>1</x:v>
      </x:c>
      <x:c r="V17" s="2" t="str">
        <x:f>IF(Q17=1,"Single ID",IF(T17=Q17,"Repeated same fields","Conflicting ID"))</x:f>
        <x:v>Single ID</x:v>
      </x:c>
      <x:c r="W17" s="2" t="str">
        <x:f>IF(D17="","MISSING",IF(AND(LEN(D17)=10,MID(D17,5,1)="-",MID(D17,8,1)="-"),"ISO candidate","REVIEW"))</x:f>
        <x:v>ISO candidate</x:v>
      </x:c>
      <x:c r="X17" s="18" t="n">
        <x:f>IF(W17="ISO candidate",DATE(VALUE(LEFT(D17,4)),VALUE(MID(D17,6,2)),VALUE(RIGHT(D17,2))),"")</x:f>
        <x:v>46306</x:v>
      </x:c>
      <x:c r="Y17" s="2" t="str">
        <x:f>IF(W17&lt;&gt;"ISO candidate",W17,IF(TEXT(X17,"yyyy-mm-dd")=D17,"Valid ISO","INVALID"))</x:f>
        <x:v>Valid ISO</x:v>
      </x:c>
      <x:c r="Z17" s="20" t="str">
        <x:v>Review</x:v>
      </x:c>
      <x:c r="AA17" s="20"/>
      <x:c r="AB17" s="2" t="str">
        <x:f>IF(O17="REVIEW","UNMAPPED",IF(TRIM(F17)=O17,"Canonical","Alias mapped"))</x:f>
        <x:v>Canonical</x:v>
      </x:c>
    </x:row>
    <x:row r="18" ht="31" customHeight="1">
      <x:c r="A18" s="2" t="n">
        <x:v>12</x:v>
      </x:c>
      <x:c r="B18" s="2" t="str">
        <x:v>DP-1012</x:v>
      </x:c>
      <x:c r="C18" s="2" t="str">
        <x:v>Drew Hayes</x:v>
      </x:c>
      <x:c r="D18" s="12" t="str">
        <x:v>2026-10-12</x:v>
      </x:c>
      <x:c r="E18" s="2" t="str">
        <x:v>Closed</x:v>
      </x:c>
      <x:c r="F18" s="2" t="str">
        <x:v>PDF</x:v>
      </x:c>
      <x:c r="G18" s="2" t="str">
        <x:v>Central</x:v>
      </x:c>
      <x:c r="H18" s="2" t="str">
        <x:v>High</x:v>
      </x:c>
      <x:c r="I18" s="10" t="n">
        <x:v>99</x:v>
      </x:c>
      <x:c r="J18" s="11" t="n">
        <x:v>19.75</x:v>
      </x:c>
      <x:c r="K18" s="2" t="str">
        <x:v>Phone</x:v>
      </x:c>
      <x:c r="L18" s="13" t="str">
        <x:v>PDF page scaling</x:v>
      </x:c>
      <x:c r="M18" s="2" t="str">
        <x:f>TRIM(C18)</x:f>
        <x:v>Drew Hayes</x:v>
      </x:c>
      <x:c r="N18" s="2" t="str">
        <x:f>UPPER(TRIM(E18))</x:f>
        <x:v>CLOSED</x:v>
      </x:c>
      <x:c r="O18" s="2" t="str">
        <x:f>IF(COUNTIF('ReferenceLookups'!$A$7:$A$15,UPPER(TRIM(F18)))=0,"REVIEW",VLOOKUP(UPPER(TRIM(F18)),'ReferenceLookups'!$A$7:$B$15,2,FALSE))</x:f>
        <x:v>PDF</x:v>
      </x:c>
      <x:c r="P18" s="2" t="str">
        <x:f>IF(OR(C18&lt;&gt;TRIM(C18),E18&lt;&gt;TRIM(E18),F18&lt;&gt;TRIM(F18)),"REVIEW","No change")</x:f>
        <x:v>No change</x:v>
      </x:c>
      <x:c r="Q18" s="2" t="n">
        <x:f>COUNTIF($B$7:$B$106,B18)</x:f>
        <x:v>1</x:v>
      </x:c>
      <x:c r="R18" s="2" t="n">
        <x:f>COUNTIF($B$7:B18,B18)</x:f>
        <x:v>1</x:v>
      </x:c>
      <x:c r="S18" s="2" t="str">
        <x:f>B18&amp;"~"&amp;C18&amp;"~"&amp;D18&amp;"~"&amp;E18&amp;"~"&amp;F18&amp;"~"&amp;G18&amp;"~"&amp;H18&amp;"~"&amp;I18&amp;"~"&amp;J18&amp;"~"&amp;K18&amp;"~"&amp;L18</x:f>
        <x:v>DP-1012~Drew Hayes~2026-10-12~Closed~PDF~Central~High~99~19.75~Phone~PDF page scaling</x:v>
      </x:c>
      <x:c r="T18" s="2" t="n">
        <x:f>COUNTIF($S$7:$S$106,S18)</x:f>
        <x:v>1</x:v>
      </x:c>
      <x:c r="U18" s="2" t="n">
        <x:f>COUNTIF($S$7:S18,S18)</x:f>
        <x:v>1</x:v>
      </x:c>
      <x:c r="V18" s="2" t="str">
        <x:f>IF(Q18=1,"Single ID",IF(T18=Q18,"Repeated same fields","Conflicting ID"))</x:f>
        <x:v>Single ID</x:v>
      </x:c>
      <x:c r="W18" s="2" t="str">
        <x:f>IF(D18="","MISSING",IF(AND(LEN(D18)=10,MID(D18,5,1)="-",MID(D18,8,1)="-"),"ISO candidate","REVIEW"))</x:f>
        <x:v>ISO candidate</x:v>
      </x:c>
      <x:c r="X18" s="18" t="n">
        <x:f>IF(W18="ISO candidate",DATE(VALUE(LEFT(D18,4)),VALUE(MID(D18,6,2)),VALUE(RIGHT(D18,2))),"")</x:f>
        <x:v>46307</x:v>
      </x:c>
      <x:c r="Y18" s="2" t="str">
        <x:f>IF(W18&lt;&gt;"ISO candidate",W18,IF(TEXT(X18,"yyyy-mm-dd")=D18,"Valid ISO","INVALID"))</x:f>
        <x:v>Valid ISO</x:v>
      </x:c>
      <x:c r="Z18" s="20" t="str">
        <x:v>Review</x:v>
      </x:c>
      <x:c r="AA18" s="20"/>
      <x:c r="AB18" s="2" t="str">
        <x:f>IF(O18="REVIEW","UNMAPPED",IF(TRIM(F18)=O18,"Canonical","Alias mapped"))</x:f>
        <x:v>Canonical</x:v>
      </x:c>
    </x:row>
    <x:row r="19" ht="31" customHeight="1">
      <x:c r="A19" s="2" t="n">
        <x:v>13</x:v>
      </x:c>
      <x:c r="B19" s="2" t="str">
        <x:v>DP-1013</x:v>
      </x:c>
      <x:c r="C19" s="2" t="str">
        <x:v>Avery Scott</x:v>
      </x:c>
      <x:c r="D19" s="12" t="str">
        <x:v>2026-10-13</x:v>
      </x:c>
      <x:c r="E19" s="2" t="str">
        <x:v>Open</x:v>
      </x:c>
      <x:c r="F19" s="2" t="str">
        <x:v>Windows</x:v>
      </x:c>
      <x:c r="G19" s="2" t="str">
        <x:v>West</x:v>
      </x:c>
      <x:c r="H19" s="2" t="str">
        <x:v>Low</x:v>
      </x:c>
      <x:c r="I19" s="10" t="n">
        <x:v>20</x:v>
      </x:c>
      <x:c r="J19" s="11" t="n">
        <x:v>27</x:v>
      </x:c>
      <x:c r="K19" s="2" t="str">
        <x:v>Email</x:v>
      </x:c>
      <x:c r="L19" s="13" t="str">
        <x:v>Bluetooth audio setup</x:v>
      </x:c>
      <x:c r="M19" s="2" t="str">
        <x:f>TRIM(C19)</x:f>
        <x:v>Avery Scott</x:v>
      </x:c>
      <x:c r="N19" s="2" t="str">
        <x:f>UPPER(TRIM(E19))</x:f>
        <x:v>OPEN</x:v>
      </x:c>
      <x:c r="O19" s="2" t="str">
        <x:f>IF(COUNTIF('ReferenceLookups'!$A$7:$A$15,UPPER(TRIM(F19)))=0,"REVIEW",VLOOKUP(UPPER(TRIM(F19)),'ReferenceLookups'!$A$7:$B$15,2,FALSE))</x:f>
        <x:v>Windows</x:v>
      </x:c>
      <x:c r="P19" s="2" t="str">
        <x:f>IF(OR(C19&lt;&gt;TRIM(C19),E19&lt;&gt;TRIM(E19),F19&lt;&gt;TRIM(F19)),"REVIEW","No change")</x:f>
        <x:v>No change</x:v>
      </x:c>
      <x:c r="Q19" s="2" t="n">
        <x:f>COUNTIF($B$7:$B$106,B19)</x:f>
        <x:v>1</x:v>
      </x:c>
      <x:c r="R19" s="2" t="n">
        <x:f>COUNTIF($B$7:B19,B19)</x:f>
        <x:v>1</x:v>
      </x:c>
      <x:c r="S19" s="2" t="str">
        <x:f>B19&amp;"~"&amp;C19&amp;"~"&amp;D19&amp;"~"&amp;E19&amp;"~"&amp;F19&amp;"~"&amp;G19&amp;"~"&amp;H19&amp;"~"&amp;I19&amp;"~"&amp;J19&amp;"~"&amp;K19&amp;"~"&amp;L19</x:f>
        <x:v>DP-1013~Avery Scott~2026-10-13~Open~Windows~West~Low~20~27~Email~Bluetooth audio setup</x:v>
      </x:c>
      <x:c r="T19" s="2" t="n">
        <x:f>COUNTIF($S$7:$S$106,S19)</x:f>
        <x:v>1</x:v>
      </x:c>
      <x:c r="U19" s="2" t="n">
        <x:f>COUNTIF($S$7:S19,S19)</x:f>
        <x:v>1</x:v>
      </x:c>
      <x:c r="V19" s="2" t="str">
        <x:f>IF(Q19=1,"Single ID",IF(T19=Q19,"Repeated same fields","Conflicting ID"))</x:f>
        <x:v>Single ID</x:v>
      </x:c>
      <x:c r="W19" s="2" t="str">
        <x:f>IF(D19="","MISSING",IF(AND(LEN(D19)=10,MID(D19,5,1)="-",MID(D19,8,1)="-"),"ISO candidate","REVIEW"))</x:f>
        <x:v>ISO candidate</x:v>
      </x:c>
      <x:c r="X19" s="18" t="n">
        <x:f>IF(W19="ISO candidate",DATE(VALUE(LEFT(D19,4)),VALUE(MID(D19,6,2)),VALUE(RIGHT(D19,2))),"")</x:f>
        <x:v>46308</x:v>
      </x:c>
      <x:c r="Y19" s="2" t="str">
        <x:f>IF(W19&lt;&gt;"ISO candidate",W19,IF(TEXT(X19,"yyyy-mm-dd")=D19,"Valid ISO","INVALID"))</x:f>
        <x:v>Valid ISO</x:v>
      </x:c>
      <x:c r="Z19" s="20" t="str">
        <x:v>Review</x:v>
      </x:c>
      <x:c r="AA19" s="20"/>
      <x:c r="AB19" s="2" t="str">
        <x:f>IF(O19="REVIEW","UNMAPPED",IF(TRIM(F19)=O19,"Canonical","Alias mapped"))</x:f>
        <x:v>Canonical</x:v>
      </x:c>
    </x:row>
    <x:row r="20" ht="31" customHeight="1">
      <x:c r="A20" s="2" t="n">
        <x:v>14</x:v>
      </x:c>
      <x:c r="B20" s="2" t="str">
        <x:v>DP-1014</x:v>
      </x:c>
      <x:c r="C20" s="2" t="str">
        <x:v>Quinn Bell</x:v>
      </x:c>
      <x:c r="D20" s="12" t="str">
        <x:v>2026-10-14</x:v>
      </x:c>
      <x:c r="E20" s="2" t="str">
        <x:v>Closed</x:v>
      </x:c>
      <x:c r="F20" s="2" t="str">
        <x:v>M365</x:v>
      </x:c>
      <x:c r="G20" s="2" t="str">
        <x:v>East</x:v>
      </x:c>
      <x:c r="H20" s="2" t="str">
        <x:v>Normal</x:v>
      </x:c>
      <x:c r="I20" s="10" t="n">
        <x:v>27</x:v>
      </x:c>
      <x:c r="J20" s="11" t="n">
        <x:v>34.25</x:v>
      </x:c>
      <x:c r="K20" s="2" t="str">
        <x:v>Web</x:v>
      </x:c>
      <x:c r="L20" s="13" t="str">
        <x:v>Excel import review</x:v>
      </x:c>
      <x:c r="M20" s="2" t="str">
        <x:f>TRIM(C20)</x:f>
        <x:v>Quinn Bell</x:v>
      </x:c>
      <x:c r="N20" s="2" t="str">
        <x:f>UPPER(TRIM(E20))</x:f>
        <x:v>CLOSED</x:v>
      </x:c>
      <x:c r="O20" s="2" t="str">
        <x:f>IF(COUNTIF('ReferenceLookups'!$A$7:$A$15,UPPER(TRIM(F20)))=0,"REVIEW",VLOOKUP(UPPER(TRIM(F20)),'ReferenceLookups'!$A$7:$B$15,2,FALSE))</x:f>
        <x:v>Microsoft365</x:v>
      </x:c>
      <x:c r="P20" s="2" t="str">
        <x:f>IF(OR(C20&lt;&gt;TRIM(C20),E20&lt;&gt;TRIM(E20),F20&lt;&gt;TRIM(F20)),"REVIEW","No change")</x:f>
        <x:v>No change</x:v>
      </x:c>
      <x:c r="Q20" s="2" t="n">
        <x:f>COUNTIF($B$7:$B$106,B20)</x:f>
        <x:v>1</x:v>
      </x:c>
      <x:c r="R20" s="2" t="n">
        <x:f>COUNTIF($B$7:B20,B20)</x:f>
        <x:v>1</x:v>
      </x:c>
      <x:c r="S20" s="2" t="str">
        <x:f>B20&amp;"~"&amp;C20&amp;"~"&amp;D20&amp;"~"&amp;E20&amp;"~"&amp;F20&amp;"~"&amp;G20&amp;"~"&amp;H20&amp;"~"&amp;I20&amp;"~"&amp;J20&amp;"~"&amp;K20&amp;"~"&amp;L20</x:f>
        <x:v>DP-1014~Quinn Bell~2026-10-14~Closed~M365~East~Normal~27~34.25~Web~Excel import review</x:v>
      </x:c>
      <x:c r="T20" s="2" t="n">
        <x:f>COUNTIF($S$7:$S$106,S20)</x:f>
        <x:v>1</x:v>
      </x:c>
      <x:c r="U20" s="2" t="n">
        <x:f>COUNTIF($S$7:S20,S20)</x:f>
        <x:v>1</x:v>
      </x:c>
      <x:c r="V20" s="2" t="str">
        <x:f>IF(Q20=1,"Single ID",IF(T20=Q20,"Repeated same fields","Conflicting ID"))</x:f>
        <x:v>Single ID</x:v>
      </x:c>
      <x:c r="W20" s="2" t="str">
        <x:f>IF(D20="","MISSING",IF(AND(LEN(D20)=10,MID(D20,5,1)="-",MID(D20,8,1)="-"),"ISO candidate","REVIEW"))</x:f>
        <x:v>ISO candidate</x:v>
      </x:c>
      <x:c r="X20" s="18" t="n">
        <x:f>IF(W20="ISO candidate",DATE(VALUE(LEFT(D20,4)),VALUE(MID(D20,6,2)),VALUE(RIGHT(D20,2))),"")</x:f>
        <x:v>46309</x:v>
      </x:c>
      <x:c r="Y20" s="2" t="str">
        <x:f>IF(W20&lt;&gt;"ISO candidate",W20,IF(TEXT(X20,"yyyy-mm-dd")=D20,"Valid ISO","INVALID"))</x:f>
        <x:v>Valid ISO</x:v>
      </x:c>
      <x:c r="Z20" s="20" t="str">
        <x:v>Review</x:v>
      </x:c>
      <x:c r="AA20" s="20"/>
      <x:c r="AB20" s="2" t="str">
        <x:f>IF(O20="REVIEW","UNMAPPED",IF(TRIM(F20)=O20,"Canonical","Alias mapped"))</x:f>
        <x:v>Alias mapped</x:v>
      </x:c>
    </x:row>
    <x:row r="21" ht="31" customHeight="1">
      <x:c r="A21" s="2" t="n">
        <x:v>15</x:v>
      </x:c>
      <x:c r="B21" s="2" t="str">
        <x:v>DP-1015</x:v>
      </x:c>
      <x:c r="C21" s="2" t="str">
        <x:v>Sage Kim</x:v>
      </x:c>
      <x:c r="D21" s="12" t="str">
        <x:v>2026-10-15</x:v>
      </x:c>
      <x:c r="E21" s="2" t="str">
        <x:v>Pending</x:v>
      </x:c>
      <x:c r="F21" s="2" t="str">
        <x:v>Printing</x:v>
      </x:c>
      <x:c r="G21" s="2" t="str">
        <x:v>Central</x:v>
      </x:c>
      <x:c r="H21" s="2" t="str">
        <x:v>High</x:v>
      </x:c>
      <x:c r="I21" s="10" t="n">
        <x:v>34</x:v>
      </x:c>
      <x:c r="J21" s="11" t="n">
        <x:v>41.5</x:v>
      </x:c>
      <x:c r="K21" s="2" t="str">
        <x:v>Phone</x:v>
      </x:c>
      <x:c r="L21" s="13" t="str">
        <x:v>Scanner connection</x:v>
      </x:c>
      <x:c r="M21" s="2" t="str">
        <x:f>TRIM(C21)</x:f>
        <x:v>Sage Kim</x:v>
      </x:c>
      <x:c r="N21" s="2" t="str">
        <x:f>UPPER(TRIM(E21))</x:f>
        <x:v>PENDING</x:v>
      </x:c>
      <x:c r="O21" s="2" t="str">
        <x:f>IF(COUNTIF('ReferenceLookups'!$A$7:$A$15,UPPER(TRIM(F21)))=0,"REVIEW",VLOOKUP(UPPER(TRIM(F21)),'ReferenceLookups'!$A$7:$B$15,2,FALSE))</x:f>
        <x:v>Printing</x:v>
      </x:c>
      <x:c r="P21" s="2" t="str">
        <x:f>IF(OR(C21&lt;&gt;TRIM(C21),E21&lt;&gt;TRIM(E21),F21&lt;&gt;TRIM(F21)),"REVIEW","No change")</x:f>
        <x:v>No change</x:v>
      </x:c>
      <x:c r="Q21" s="2" t="n">
        <x:f>COUNTIF($B$7:$B$106,B21)</x:f>
        <x:v>1</x:v>
      </x:c>
      <x:c r="R21" s="2" t="n">
        <x:f>COUNTIF($B$7:B21,B21)</x:f>
        <x:v>1</x:v>
      </x:c>
      <x:c r="S21" s="2" t="str">
        <x:f>B21&amp;"~"&amp;C21&amp;"~"&amp;D21&amp;"~"&amp;E21&amp;"~"&amp;F21&amp;"~"&amp;G21&amp;"~"&amp;H21&amp;"~"&amp;I21&amp;"~"&amp;J21&amp;"~"&amp;K21&amp;"~"&amp;L21</x:f>
        <x:v>DP-1015~Sage Kim~2026-10-15~Pending~Printing~Central~High~34~41.5~Phone~Scanner connection</x:v>
      </x:c>
      <x:c r="T21" s="2" t="n">
        <x:f>COUNTIF($S$7:$S$106,S21)</x:f>
        <x:v>1</x:v>
      </x:c>
      <x:c r="U21" s="2" t="n">
        <x:f>COUNTIF($S$7:S21,S21)</x:f>
        <x:v>1</x:v>
      </x:c>
      <x:c r="V21" s="2" t="str">
        <x:f>IF(Q21=1,"Single ID",IF(T21=Q21,"Repeated same fields","Conflicting ID"))</x:f>
        <x:v>Single ID</x:v>
      </x:c>
      <x:c r="W21" s="2" t="str">
        <x:f>IF(D21="","MISSING",IF(AND(LEN(D21)=10,MID(D21,5,1)="-",MID(D21,8,1)="-"),"ISO candidate","REVIEW"))</x:f>
        <x:v>ISO candidate</x:v>
      </x:c>
      <x:c r="X21" s="18" t="n">
        <x:f>IF(W21="ISO candidate",DATE(VALUE(LEFT(D21,4)),VALUE(MID(D21,6,2)),VALUE(RIGHT(D21,2))),"")</x:f>
        <x:v>46310</x:v>
      </x:c>
      <x:c r="Y21" s="2" t="str">
        <x:f>IF(W21&lt;&gt;"ISO candidate",W21,IF(TEXT(X21,"yyyy-mm-dd")=D21,"Valid ISO","INVALID"))</x:f>
        <x:v>Valid ISO</x:v>
      </x:c>
      <x:c r="Z21" s="20" t="str">
        <x:v>Review</x:v>
      </x:c>
      <x:c r="AA21" s="20"/>
      <x:c r="AB21" s="2" t="str">
        <x:f>IF(O21="REVIEW","UNMAPPED",IF(TRIM(F21)=O21,"Canonical","Alias mapped"))</x:f>
        <x:v>Canonical</x:v>
      </x:c>
    </x:row>
    <x:row r="22" ht="31" customHeight="1">
      <x:c r="A22" s="2" t="n">
        <x:v>16</x:v>
      </x:c>
      <x:c r="B22" s="2" t="str">
        <x:v>DP-1016</x:v>
      </x:c>
      <x:c r="C22" s="2" t="str">
        <x:v>Maya Chen</x:v>
      </x:c>
      <x:c r="D22" s="12" t="str">
        <x:v>2026-10-16</x:v>
      </x:c>
      <x:c r="E22" s="2" t="str">
        <x:v>Resolved</x:v>
      </x:c>
      <x:c r="F22" s="2" t="str">
        <x:v>PDF</x:v>
      </x:c>
      <x:c r="G22" s="2" t="str">
        <x:v>West</x:v>
      </x:c>
      <x:c r="H22" s="2" t="str">
        <x:v>Low</x:v>
      </x:c>
      <x:c r="I22" s="10" t="n">
        <x:v>41</x:v>
      </x:c>
      <x:c r="J22" s="11" t="n">
        <x:v>48.75</x:v>
      </x:c>
      <x:c r="K22" s="2" t="str">
        <x:v>Email</x:v>
      </x:c>
      <x:c r="L22" s="13" t="str">
        <x:v>PDF form saving</x:v>
      </x:c>
      <x:c r="M22" s="2" t="str">
        <x:f>TRIM(C22)</x:f>
        <x:v>Maya Chen</x:v>
      </x:c>
      <x:c r="N22" s="2" t="str">
        <x:f>UPPER(TRIM(E22))</x:f>
        <x:v>RESOLVED</x:v>
      </x:c>
      <x:c r="O22" s="2" t="str">
        <x:f>IF(COUNTIF('ReferenceLookups'!$A$7:$A$15,UPPER(TRIM(F22)))=0,"REVIEW",VLOOKUP(UPPER(TRIM(F22)),'ReferenceLookups'!$A$7:$B$15,2,FALSE))</x:f>
        <x:v>PDF</x:v>
      </x:c>
      <x:c r="P22" s="2" t="str">
        <x:f>IF(OR(C22&lt;&gt;TRIM(C22),E22&lt;&gt;TRIM(E22),F22&lt;&gt;TRIM(F22)),"REVIEW","No change")</x:f>
        <x:v>No change</x:v>
      </x:c>
      <x:c r="Q22" s="2" t="n">
        <x:f>COUNTIF($B$7:$B$106,B22)</x:f>
        <x:v>1</x:v>
      </x:c>
      <x:c r="R22" s="2" t="n">
        <x:f>COUNTIF($B$7:B22,B22)</x:f>
        <x:v>1</x:v>
      </x:c>
      <x:c r="S22" s="2" t="str">
        <x:f>B22&amp;"~"&amp;C22&amp;"~"&amp;D22&amp;"~"&amp;E22&amp;"~"&amp;F22&amp;"~"&amp;G22&amp;"~"&amp;H22&amp;"~"&amp;I22&amp;"~"&amp;J22&amp;"~"&amp;K22&amp;"~"&amp;L22</x:f>
        <x:v>DP-1016~Maya Chen~2026-10-16~Resolved~PDF~West~Low~41~48.75~Email~PDF form saving</x:v>
      </x:c>
      <x:c r="T22" s="2" t="n">
        <x:f>COUNTIF($S$7:$S$106,S22)</x:f>
        <x:v>1</x:v>
      </x:c>
      <x:c r="U22" s="2" t="n">
        <x:f>COUNTIF($S$7:S22,S22)</x:f>
        <x:v>1</x:v>
      </x:c>
      <x:c r="V22" s="2" t="str">
        <x:f>IF(Q22=1,"Single ID",IF(T22=Q22,"Repeated same fields","Conflicting ID"))</x:f>
        <x:v>Single ID</x:v>
      </x:c>
      <x:c r="W22" s="2" t="str">
        <x:f>IF(D22="","MISSING",IF(AND(LEN(D22)=10,MID(D22,5,1)="-",MID(D22,8,1)="-"),"ISO candidate","REVIEW"))</x:f>
        <x:v>ISO candidate</x:v>
      </x:c>
      <x:c r="X22" s="18" t="n">
        <x:f>IF(W22="ISO candidate",DATE(VALUE(LEFT(D22,4)),VALUE(MID(D22,6,2)),VALUE(RIGHT(D22,2))),"")</x:f>
        <x:v>46311</x:v>
      </x:c>
      <x:c r="Y22" s="2" t="str">
        <x:f>IF(W22&lt;&gt;"ISO candidate",W22,IF(TEXT(X22,"yyyy-mm-dd")=D22,"Valid ISO","INVALID"))</x:f>
        <x:v>Valid ISO</x:v>
      </x:c>
      <x:c r="Z22" s="20" t="str">
        <x:v>Review</x:v>
      </x:c>
      <x:c r="AA22" s="20"/>
      <x:c r="AB22" s="2" t="str">
        <x:f>IF(O22="REVIEW","UNMAPPED",IF(TRIM(F22)=O22,"Canonical","Alias mapped"))</x:f>
        <x:v>Canonical</x:v>
      </x:c>
    </x:row>
    <x:row r="23" ht="31" customHeight="1">
      <x:c r="A23" s="2" t="n">
        <x:v>17</x:v>
      </x:c>
      <x:c r="B23" s="2" t="str">
        <x:v>DP-1017</x:v>
      </x:c>
      <x:c r="C23" s="2" t="str">
        <x:v>Jordan Ellis</x:v>
      </x:c>
      <x:c r="D23" s="12" t="str">
        <x:v>2026-10-17</x:v>
      </x:c>
      <x:c r="E23" s="2" t="str">
        <x:v>Open</x:v>
      </x:c>
      <x:c r="F23" s="2" t="str">
        <x:v>Windows</x:v>
      </x:c>
      <x:c r="G23" s="2" t="str">
        <x:v>East</x:v>
      </x:c>
      <x:c r="H23" s="2" t="str">
        <x:v>Normal</x:v>
      </x:c>
      <x:c r="I23" s="10" t="n">
        <x:v>48</x:v>
      </x:c>
      <x:c r="J23" s="11" t="n">
        <x:v>56</x:v>
      </x:c>
      <x:c r="K23" s="2" t="str">
        <x:v>Web</x:v>
      </x:c>
      <x:c r="L23" s="13" t="str">
        <x:v>Wi-Fi connection drops</x:v>
      </x:c>
      <x:c r="M23" s="2" t="str">
        <x:f>TRIM(C23)</x:f>
        <x:v>Jordan Ellis</x:v>
      </x:c>
      <x:c r="N23" s="2" t="str">
        <x:f>UPPER(TRIM(E23))</x:f>
        <x:v>OPEN</x:v>
      </x:c>
      <x:c r="O23" s="2" t="str">
        <x:f>IF(COUNTIF('ReferenceLookups'!$A$7:$A$15,UPPER(TRIM(F23)))=0,"REVIEW",VLOOKUP(UPPER(TRIM(F23)),'ReferenceLookups'!$A$7:$B$15,2,FALSE))</x:f>
        <x:v>Windows</x:v>
      </x:c>
      <x:c r="P23" s="2" t="str">
        <x:f>IF(OR(C23&lt;&gt;TRIM(C23),E23&lt;&gt;TRIM(E23),F23&lt;&gt;TRIM(F23)),"REVIEW","No change")</x:f>
        <x:v>No change</x:v>
      </x:c>
      <x:c r="Q23" s="2" t="n">
        <x:f>COUNTIF($B$7:$B$106,B23)</x:f>
        <x:v>1</x:v>
      </x:c>
      <x:c r="R23" s="2" t="n">
        <x:f>COUNTIF($B$7:B23,B23)</x:f>
        <x:v>1</x:v>
      </x:c>
      <x:c r="S23" s="2" t="str">
        <x:f>B23&amp;"~"&amp;C23&amp;"~"&amp;D23&amp;"~"&amp;E23&amp;"~"&amp;F23&amp;"~"&amp;G23&amp;"~"&amp;H23&amp;"~"&amp;I23&amp;"~"&amp;J23&amp;"~"&amp;K23&amp;"~"&amp;L23</x:f>
        <x:v>DP-1017~Jordan Ellis~2026-10-17~Open~Windows~East~Normal~48~56~Web~Wi-Fi connection drops</x:v>
      </x:c>
      <x:c r="T23" s="2" t="n">
        <x:f>COUNTIF($S$7:$S$106,S23)</x:f>
        <x:v>1</x:v>
      </x:c>
      <x:c r="U23" s="2" t="n">
        <x:f>COUNTIF($S$7:S23,S23)</x:f>
        <x:v>1</x:v>
      </x:c>
      <x:c r="V23" s="2" t="str">
        <x:f>IF(Q23=1,"Single ID",IF(T23=Q23,"Repeated same fields","Conflicting ID"))</x:f>
        <x:v>Single ID</x:v>
      </x:c>
      <x:c r="W23" s="2" t="str">
        <x:f>IF(D23="","MISSING",IF(AND(LEN(D23)=10,MID(D23,5,1)="-",MID(D23,8,1)="-"),"ISO candidate","REVIEW"))</x:f>
        <x:v>ISO candidate</x:v>
      </x:c>
      <x:c r="X23" s="18" t="n">
        <x:f>IF(W23="ISO candidate",DATE(VALUE(LEFT(D23,4)),VALUE(MID(D23,6,2)),VALUE(RIGHT(D23,2))),"")</x:f>
        <x:v>46312</x:v>
      </x:c>
      <x:c r="Y23" s="2" t="str">
        <x:f>IF(W23&lt;&gt;"ISO candidate",W23,IF(TEXT(X23,"yyyy-mm-dd")=D23,"Valid ISO","INVALID"))</x:f>
        <x:v>Valid ISO</x:v>
      </x:c>
      <x:c r="Z23" s="20" t="str">
        <x:v>Review</x:v>
      </x:c>
      <x:c r="AA23" s="20"/>
      <x:c r="AB23" s="2" t="str">
        <x:f>IF(O23="REVIEW","UNMAPPED",IF(TRIM(F23)=O23,"Canonical","Alias mapped"))</x:f>
        <x:v>Canonical</x:v>
      </x:c>
    </x:row>
    <x:row r="24" ht="31" customHeight="1">
      <x:c r="A24" s="2" t="n">
        <x:v>18</x:v>
      </x:c>
      <x:c r="B24" s="2" t="str">
        <x:v>DP-1018</x:v>
      </x:c>
      <x:c r="C24" s="2" t="str">
        <x:v>Alex Rivera</x:v>
      </x:c>
      <x:c r="D24" s="12" t="str">
        <x:v>2026-10-18</x:v>
      </x:c>
      <x:c r="E24" s="2" t="str">
        <x:v>OPEN</x:v>
      </x:c>
      <x:c r="F24" s="2" t="str">
        <x:v>Microsoft365</x:v>
      </x:c>
      <x:c r="G24" s="2" t="str">
        <x:v>Central</x:v>
      </x:c>
      <x:c r="H24" s="2" t="str">
        <x:v>High</x:v>
      </x:c>
      <x:c r="I24" s="10" t="n">
        <x:v>55</x:v>
      </x:c>
      <x:c r="J24" s="11" t="n">
        <x:v>63.25</x:v>
      </x:c>
      <x:c r="K24" s="2" t="str">
        <x:v>Phone</x:v>
      </x:c>
      <x:c r="L24" s="13" t="str">
        <x:v>Word heading layout</x:v>
      </x:c>
      <x:c r="M24" s="2" t="str">
        <x:f>TRIM(C24)</x:f>
        <x:v>Alex Rivera</x:v>
      </x:c>
      <x:c r="N24" s="2" t="str">
        <x:f>UPPER(TRIM(E24))</x:f>
        <x:v>OPEN</x:v>
      </x:c>
      <x:c r="O24" s="2" t="str">
        <x:f>IF(COUNTIF('ReferenceLookups'!$A$7:$A$15,UPPER(TRIM(F24)))=0,"REVIEW",VLOOKUP(UPPER(TRIM(F24)),'ReferenceLookups'!$A$7:$B$15,2,FALSE))</x:f>
        <x:v>Microsoft365</x:v>
      </x:c>
      <x:c r="P24" s="2" t="str">
        <x:f>IF(OR(C24&lt;&gt;TRIM(C24),E24&lt;&gt;TRIM(E24),F24&lt;&gt;TRIM(F24)),"REVIEW","No change")</x:f>
        <x:v>No change</x:v>
      </x:c>
      <x:c r="Q24" s="2" t="n">
        <x:f>COUNTIF($B$7:$B$106,B24)</x:f>
        <x:v>1</x:v>
      </x:c>
      <x:c r="R24" s="2" t="n">
        <x:f>COUNTIF($B$7:B24,B24)</x:f>
        <x:v>1</x:v>
      </x:c>
      <x:c r="S24" s="2" t="str">
        <x:f>B24&amp;"~"&amp;C24&amp;"~"&amp;D24&amp;"~"&amp;E24&amp;"~"&amp;F24&amp;"~"&amp;G24&amp;"~"&amp;H24&amp;"~"&amp;I24&amp;"~"&amp;J24&amp;"~"&amp;K24&amp;"~"&amp;L24</x:f>
        <x:v>DP-1018~Alex Rivera~2026-10-18~OPEN~Microsoft365~Central~High~55~63.25~Phone~Word heading layout</x:v>
      </x:c>
      <x:c r="T24" s="2" t="n">
        <x:f>COUNTIF($S$7:$S$106,S24)</x:f>
        <x:v>1</x:v>
      </x:c>
      <x:c r="U24" s="2" t="n">
        <x:f>COUNTIF($S$7:S24,S24)</x:f>
        <x:v>1</x:v>
      </x:c>
      <x:c r="V24" s="2" t="str">
        <x:f>IF(Q24=1,"Single ID",IF(T24=Q24,"Repeated same fields","Conflicting ID"))</x:f>
        <x:v>Single ID</x:v>
      </x:c>
      <x:c r="W24" s="2" t="str">
        <x:f>IF(D24="","MISSING",IF(AND(LEN(D24)=10,MID(D24,5,1)="-",MID(D24,8,1)="-"),"ISO candidate","REVIEW"))</x:f>
        <x:v>ISO candidate</x:v>
      </x:c>
      <x:c r="X24" s="18" t="n">
        <x:f>IF(W24="ISO candidate",DATE(VALUE(LEFT(D24,4)),VALUE(MID(D24,6,2)),VALUE(RIGHT(D24,2))),"")</x:f>
        <x:v>46313</x:v>
      </x:c>
      <x:c r="Y24" s="2" t="str">
        <x:f>IF(W24&lt;&gt;"ISO candidate",W24,IF(TEXT(X24,"yyyy-mm-dd")=D24,"Valid ISO","INVALID"))</x:f>
        <x:v>Valid ISO</x:v>
      </x:c>
      <x:c r="Z24" s="20" t="str">
        <x:v>Review</x:v>
      </x:c>
      <x:c r="AA24" s="20"/>
      <x:c r="AB24" s="2" t="str">
        <x:f>IF(O24="REVIEW","UNMAPPED",IF(TRIM(F24)=O24,"Canonical","Alias mapped"))</x:f>
        <x:v>Canonical</x:v>
      </x:c>
    </x:row>
    <x:row r="25" ht="31" customHeight="1">
      <x:c r="A25" s="2" t="n">
        <x:v>19</x:v>
      </x:c>
      <x:c r="B25" s="2" t="str">
        <x:v>DP-1019</x:v>
      </x:c>
      <x:c r="C25" s="2" t="str">
        <x:v>Sam Brooks</x:v>
      </x:c>
      <x:c r="D25" s="12" t="str">
        <x:v>2026-10-19</x:v>
      </x:c>
      <x:c r="E25" s="2" t="str">
        <x:v>Open</x:v>
      </x:c>
      <x:c r="F25" s="2" t="str">
        <x:v>Printing</x:v>
      </x:c>
      <x:c r="G25" s="2" t="str">
        <x:v>West</x:v>
      </x:c>
      <x:c r="H25" s="2" t="str">
        <x:v>Low</x:v>
      </x:c>
      <x:c r="I25" s="10" t="n">
        <x:v>62</x:v>
      </x:c>
      <x:c r="J25" s="11" t="n">
        <x:v>70.5</x:v>
      </x:c>
      <x:c r="K25" s="2" t="str">
        <x:v>Email</x:v>
      </x:c>
      <x:c r="L25" s="13" t="str">
        <x:v>Printer queue paused</x:v>
      </x:c>
      <x:c r="M25" s="2" t="str">
        <x:f>TRIM(C25)</x:f>
        <x:v>Sam Brooks</x:v>
      </x:c>
      <x:c r="N25" s="2" t="str">
        <x:f>UPPER(TRIM(E25))</x:f>
        <x:v>OPEN</x:v>
      </x:c>
      <x:c r="O25" s="2" t="str">
        <x:f>IF(COUNTIF('ReferenceLookups'!$A$7:$A$15,UPPER(TRIM(F25)))=0,"REVIEW",VLOOKUP(UPPER(TRIM(F25)),'ReferenceLookups'!$A$7:$B$15,2,FALSE))</x:f>
        <x:v>Printing</x:v>
      </x:c>
      <x:c r="P25" s="2" t="str">
        <x:f>IF(OR(C25&lt;&gt;TRIM(C25),E25&lt;&gt;TRIM(E25),F25&lt;&gt;TRIM(F25)),"REVIEW","No change")</x:f>
        <x:v>No change</x:v>
      </x:c>
      <x:c r="Q25" s="2" t="n">
        <x:f>COUNTIF($B$7:$B$106,B25)</x:f>
        <x:v>2</x:v>
      </x:c>
      <x:c r="R25" s="2" t="n">
        <x:f>COUNTIF($B$7:B25,B25)</x:f>
        <x:v>1</x:v>
      </x:c>
      <x:c r="S25" s="2" t="str">
        <x:f>B25&amp;"~"&amp;C25&amp;"~"&amp;D25&amp;"~"&amp;E25&amp;"~"&amp;F25&amp;"~"&amp;G25&amp;"~"&amp;H25&amp;"~"&amp;I25&amp;"~"&amp;J25&amp;"~"&amp;K25&amp;"~"&amp;L25</x:f>
        <x:v>DP-1019~Sam Brooks~2026-10-19~Open~Printing~West~Low~62~70.5~Email~Printer queue paused</x:v>
      </x:c>
      <x:c r="T25" s="2" t="n">
        <x:f>COUNTIF($S$7:$S$106,S25)</x:f>
        <x:v>2</x:v>
      </x:c>
      <x:c r="U25" s="2" t="n">
        <x:f>COUNTIF($S$7:S25,S25)</x:f>
        <x:v>1</x:v>
      </x:c>
      <x:c r="V25" s="2" t="str">
        <x:f>IF(Q25=1,"Single ID",IF(T25=Q25,"Repeated same fields","Conflicting ID"))</x:f>
        <x:v>Repeated same fields</x:v>
      </x:c>
      <x:c r="W25" s="2" t="str">
        <x:f>IF(D25="","MISSING",IF(AND(LEN(D25)=10,MID(D25,5,1)="-",MID(D25,8,1)="-"),"ISO candidate","REVIEW"))</x:f>
        <x:v>ISO candidate</x:v>
      </x:c>
      <x:c r="X25" s="18" t="n">
        <x:f>IF(W25="ISO candidate",DATE(VALUE(LEFT(D25,4)),VALUE(MID(D25,6,2)),VALUE(RIGHT(D25,2))),"")</x:f>
        <x:v>46314</x:v>
      </x:c>
      <x:c r="Y25" s="2" t="str">
        <x:f>IF(W25&lt;&gt;"ISO candidate",W25,IF(TEXT(X25,"yyyy-mm-dd")=D25,"Valid ISO","INVALID"))</x:f>
        <x:v>Valid ISO</x:v>
      </x:c>
      <x:c r="Z25" s="20" t="str">
        <x:v>Review</x:v>
      </x:c>
      <x:c r="AA25" s="20"/>
      <x:c r="AB25" s="2" t="str">
        <x:f>IF(O25="REVIEW","UNMAPPED",IF(TRIM(F25)=O25,"Canonical","Alias mapped"))</x:f>
        <x:v>Canonical</x:v>
      </x:c>
    </x:row>
    <x:row r="26" ht="31" customHeight="1">
      <x:c r="A26" s="2" t="n">
        <x:v>20</x:v>
      </x:c>
      <x:c r="B26" s="2" t="str">
        <x:v>DP-1020</x:v>
      </x:c>
      <x:c r="C26" s="2" t="str">
        <x:v>  Noor Patel </x:v>
      </x:c>
      <x:c r="D26" s="12" t="str">
        <x:v>2026-10-20</x:v>
      </x:c>
      <x:c r="E26" s="2" t="str">
        <x:v>Closed</x:v>
      </x:c>
      <x:c r="F26" s="2" t="str">
        <x:v>PDF</x:v>
      </x:c>
      <x:c r="G26" s="2" t="str">
        <x:v>East</x:v>
      </x:c>
      <x:c r="H26" s="2" t="str">
        <x:v>Normal</x:v>
      </x:c>
      <x:c r="I26" s="10" t="n">
        <x:v>69</x:v>
      </x:c>
      <x:c r="J26" s="11" t="n">
        <x:v>77.75</x:v>
      </x:c>
      <x:c r="K26" s="2" t="str">
        <x:v>Web</x:v>
      </x:c>
      <x:c r="L26" s="13" t="str">
        <x:v>PDF page scaling</x:v>
      </x:c>
      <x:c r="M26" s="2" t="str">
        <x:f>TRIM(C26)</x:f>
        <x:v>Noor Patel</x:v>
      </x:c>
      <x:c r="N26" s="2" t="str">
        <x:f>UPPER(TRIM(E26))</x:f>
        <x:v>CLOSED</x:v>
      </x:c>
      <x:c r="O26" s="2" t="str">
        <x:f>IF(COUNTIF('ReferenceLookups'!$A$7:$A$15,UPPER(TRIM(F26)))=0,"REVIEW",VLOOKUP(UPPER(TRIM(F26)),'ReferenceLookups'!$A$7:$B$15,2,FALSE))</x:f>
        <x:v>PDF</x:v>
      </x:c>
      <x:c r="P26" s="2" t="str">
        <x:f>IF(OR(C26&lt;&gt;TRIM(C26),E26&lt;&gt;TRIM(E26),F26&lt;&gt;TRIM(F26)),"REVIEW","No change")</x:f>
        <x:v>REVIEW</x:v>
      </x:c>
      <x:c r="Q26" s="2" t="n">
        <x:f>COUNTIF($B$7:$B$106,B26)</x:f>
        <x:v>1</x:v>
      </x:c>
      <x:c r="R26" s="2" t="n">
        <x:f>COUNTIF($B$7:B26,B26)</x:f>
        <x:v>1</x:v>
      </x:c>
      <x:c r="S26" s="2" t="str">
        <x:f>B26&amp;"~"&amp;C26&amp;"~"&amp;D26&amp;"~"&amp;E26&amp;"~"&amp;F26&amp;"~"&amp;G26&amp;"~"&amp;H26&amp;"~"&amp;I26&amp;"~"&amp;J26&amp;"~"&amp;K26&amp;"~"&amp;L26</x:f>
        <x:v>DP-1020~  Noor Patel ~2026-10-20~Closed~PDF~East~Normal~69~77.75~Web~PDF page scaling</x:v>
      </x:c>
      <x:c r="T26" s="2" t="n">
        <x:f>COUNTIF($S$7:$S$106,S26)</x:f>
        <x:v>1</x:v>
      </x:c>
      <x:c r="U26" s="2" t="n">
        <x:f>COUNTIF($S$7:S26,S26)</x:f>
        <x:v>1</x:v>
      </x:c>
      <x:c r="V26" s="2" t="str">
        <x:f>IF(Q26=1,"Single ID",IF(T26=Q26,"Repeated same fields","Conflicting ID"))</x:f>
        <x:v>Single ID</x:v>
      </x:c>
      <x:c r="W26" s="2" t="str">
        <x:f>IF(D26="","MISSING",IF(AND(LEN(D26)=10,MID(D26,5,1)="-",MID(D26,8,1)="-"),"ISO candidate","REVIEW"))</x:f>
        <x:v>ISO candidate</x:v>
      </x:c>
      <x:c r="X26" s="18" t="n">
        <x:f>IF(W26="ISO candidate",DATE(VALUE(LEFT(D26,4)),VALUE(MID(D26,6,2)),VALUE(RIGHT(D26,2))),"")</x:f>
        <x:v>46315</x:v>
      </x:c>
      <x:c r="Y26" s="2" t="str">
        <x:f>IF(W26&lt;&gt;"ISO candidate",W26,IF(TEXT(X26,"yyyy-mm-dd")=D26,"Valid ISO","INVALID"))</x:f>
        <x:v>Valid ISO</x:v>
      </x:c>
      <x:c r="Z26" s="20" t="str">
        <x:v>Review</x:v>
      </x:c>
      <x:c r="AA26" s="20"/>
      <x:c r="AB26" s="2" t="str">
        <x:f>IF(O26="REVIEW","UNMAPPED",IF(TRIM(F26)=O26,"Canonical","Alias mapped"))</x:f>
        <x:v>Canonical</x:v>
      </x:c>
    </x:row>
    <x:row r="27" ht="31" customHeight="1">
      <x:c r="A27" s="2" t="n">
        <x:v>21</x:v>
      </x:c>
      <x:c r="B27" s="2" t="str">
        <x:v>DP-1021</x:v>
      </x:c>
      <x:c r="C27" s="2" t="str">
        <x:v>Taylor Reed</x:v>
      </x:c>
      <x:c r="D27" s="12" t="str">
        <x:v>2026-10-21</x:v>
      </x:c>
      <x:c r="E27" s="2" t="str">
        <x:v>Pending</x:v>
      </x:c>
      <x:c r="F27" s="2" t="str">
        <x:v>Windows</x:v>
      </x:c>
      <x:c r="G27" s="2" t="str">
        <x:v>Central</x:v>
      </x:c>
      <x:c r="H27" s="2" t="str">
        <x:v>High</x:v>
      </x:c>
      <x:c r="I27" s="10" t="n">
        <x:v>76</x:v>
      </x:c>
      <x:c r="J27" s="11" t="n">
        <x:v>85</x:v>
      </x:c>
      <x:c r="K27" s="2" t="str">
        <x:v>Phone</x:v>
      </x:c>
      <x:c r="L27" s="13" t="str">
        <x:v>Bluetooth audio setup</x:v>
      </x:c>
      <x:c r="M27" s="2" t="str">
        <x:f>TRIM(C27)</x:f>
        <x:v>Taylor Reed</x:v>
      </x:c>
      <x:c r="N27" s="2" t="str">
        <x:f>UPPER(TRIM(E27))</x:f>
        <x:v>PENDING</x:v>
      </x:c>
      <x:c r="O27" s="2" t="str">
        <x:f>IF(COUNTIF('ReferenceLookups'!$A$7:$A$15,UPPER(TRIM(F27)))=0,"REVIEW",VLOOKUP(UPPER(TRIM(F27)),'ReferenceLookups'!$A$7:$B$15,2,FALSE))</x:f>
        <x:v>Windows</x:v>
      </x:c>
      <x:c r="P27" s="2" t="str">
        <x:f>IF(OR(C27&lt;&gt;TRIM(C27),E27&lt;&gt;TRIM(E27),F27&lt;&gt;TRIM(F27)),"REVIEW","No change")</x:f>
        <x:v>No change</x:v>
      </x:c>
      <x:c r="Q27" s="2" t="n">
        <x:f>COUNTIF($B$7:$B$106,B27)</x:f>
        <x:v>1</x:v>
      </x:c>
      <x:c r="R27" s="2" t="n">
        <x:f>COUNTIF($B$7:B27,B27)</x:f>
        <x:v>1</x:v>
      </x:c>
      <x:c r="S27" s="2" t="str">
        <x:f>B27&amp;"~"&amp;C27&amp;"~"&amp;D27&amp;"~"&amp;E27&amp;"~"&amp;F27&amp;"~"&amp;G27&amp;"~"&amp;H27&amp;"~"&amp;I27&amp;"~"&amp;J27&amp;"~"&amp;K27&amp;"~"&amp;L27</x:f>
        <x:v>DP-1021~Taylor Reed~2026-10-21~Pending~Windows~Central~High~76~85~Phone~Bluetooth audio setup</x:v>
      </x:c>
      <x:c r="T27" s="2" t="n">
        <x:f>COUNTIF($S$7:$S$106,S27)</x:f>
        <x:v>1</x:v>
      </x:c>
      <x:c r="U27" s="2" t="n">
        <x:f>COUNTIF($S$7:S27,S27)</x:f>
        <x:v>1</x:v>
      </x:c>
      <x:c r="V27" s="2" t="str">
        <x:f>IF(Q27=1,"Single ID",IF(T27=Q27,"Repeated same fields","Conflicting ID"))</x:f>
        <x:v>Single ID</x:v>
      </x:c>
      <x:c r="W27" s="2" t="str">
        <x:f>IF(D27="","MISSING",IF(AND(LEN(D27)=10,MID(D27,5,1)="-",MID(D27,8,1)="-"),"ISO candidate","REVIEW"))</x:f>
        <x:v>ISO candidate</x:v>
      </x:c>
      <x:c r="X27" s="18" t="n">
        <x:f>IF(W27="ISO candidate",DATE(VALUE(LEFT(D27,4)),VALUE(MID(D27,6,2)),VALUE(RIGHT(D27,2))),"")</x:f>
        <x:v>46316</x:v>
      </x:c>
      <x:c r="Y27" s="2" t="str">
        <x:f>IF(W27&lt;&gt;"ISO candidate",W27,IF(TEXT(X27,"yyyy-mm-dd")=D27,"Valid ISO","INVALID"))</x:f>
        <x:v>Valid ISO</x:v>
      </x:c>
      <x:c r="Z27" s="20" t="str">
        <x:v>Review</x:v>
      </x:c>
      <x:c r="AA27" s="20"/>
      <x:c r="AB27" s="2" t="str">
        <x:f>IF(O27="REVIEW","UNMAPPED",IF(TRIM(F27)=O27,"Canonical","Alias mapped"))</x:f>
        <x:v>Canonical</x:v>
      </x:c>
    </x:row>
    <x:row r="28" ht="31" customHeight="1">
      <x:c r="A28" s="2" t="n">
        <x:v>22</x:v>
      </x:c>
      <x:c r="B28" s="2" t="str">
        <x:v>DP-1022</x:v>
      </x:c>
      <x:c r="C28" s="2" t="str">
        <x:v>Morgan Lane</x:v>
      </x:c>
      <x:c r="D28" s="12" t="str">
        <x:v>2026-10-22</x:v>
      </x:c>
      <x:c r="E28" s="2" t="str">
        <x:v>Resolved</x:v>
      </x:c>
      <x:c r="F28" s="2" t="str">
        <x:v>Microsoft365</x:v>
      </x:c>
      <x:c r="G28" s="2" t="str">
        <x:v>West</x:v>
      </x:c>
      <x:c r="H28" s="2" t="str">
        <x:v>Low</x:v>
      </x:c>
      <x:c r="I28" s="10" t="n">
        <x:v>83</x:v>
      </x:c>
      <x:c r="J28" s="11" t="n">
        <x:v>12.5</x:v>
      </x:c>
      <x:c r="K28" s="2" t="str">
        <x:v>Email</x:v>
      </x:c>
      <x:c r="L28" s="13" t="str">
        <x:v>Excel import review</x:v>
      </x:c>
      <x:c r="M28" s="2" t="str">
        <x:f>TRIM(C28)</x:f>
        <x:v>Morgan Lane</x:v>
      </x:c>
      <x:c r="N28" s="2" t="str">
        <x:f>UPPER(TRIM(E28))</x:f>
        <x:v>RESOLVED</x:v>
      </x:c>
      <x:c r="O28" s="2" t="str">
        <x:f>IF(COUNTIF('ReferenceLookups'!$A$7:$A$15,UPPER(TRIM(F28)))=0,"REVIEW",VLOOKUP(UPPER(TRIM(F28)),'ReferenceLookups'!$A$7:$B$15,2,FALSE))</x:f>
        <x:v>Microsoft365</x:v>
      </x:c>
      <x:c r="P28" s="2" t="str">
        <x:f>IF(OR(C28&lt;&gt;TRIM(C28),E28&lt;&gt;TRIM(E28),F28&lt;&gt;TRIM(F28)),"REVIEW","No change")</x:f>
        <x:v>No change</x:v>
      </x:c>
      <x:c r="Q28" s="2" t="n">
        <x:f>COUNTIF($B$7:$B$106,B28)</x:f>
        <x:v>1</x:v>
      </x:c>
      <x:c r="R28" s="2" t="n">
        <x:f>COUNTIF($B$7:B28,B28)</x:f>
        <x:v>1</x:v>
      </x:c>
      <x:c r="S28" s="2" t="str">
        <x:f>B28&amp;"~"&amp;C28&amp;"~"&amp;D28&amp;"~"&amp;E28&amp;"~"&amp;F28&amp;"~"&amp;G28&amp;"~"&amp;H28&amp;"~"&amp;I28&amp;"~"&amp;J28&amp;"~"&amp;K28&amp;"~"&amp;L28</x:f>
        <x:v>DP-1022~Morgan Lane~2026-10-22~Resolved~Microsoft365~West~Low~83~12.5~Email~Excel import review</x:v>
      </x:c>
      <x:c r="T28" s="2" t="n">
        <x:f>COUNTIF($S$7:$S$106,S28)</x:f>
        <x:v>1</x:v>
      </x:c>
      <x:c r="U28" s="2" t="n">
        <x:f>COUNTIF($S$7:S28,S28)</x:f>
        <x:v>1</x:v>
      </x:c>
      <x:c r="V28" s="2" t="str">
        <x:f>IF(Q28=1,"Single ID",IF(T28=Q28,"Repeated same fields","Conflicting ID"))</x:f>
        <x:v>Single ID</x:v>
      </x:c>
      <x:c r="W28" s="2" t="str">
        <x:f>IF(D28="","MISSING",IF(AND(LEN(D28)=10,MID(D28,5,1)="-",MID(D28,8,1)="-"),"ISO candidate","REVIEW"))</x:f>
        <x:v>ISO candidate</x:v>
      </x:c>
      <x:c r="X28" s="18" t="n">
        <x:f>IF(W28="ISO candidate",DATE(VALUE(LEFT(D28,4)),VALUE(MID(D28,6,2)),VALUE(RIGHT(D28,2))),"")</x:f>
        <x:v>46317</x:v>
      </x:c>
      <x:c r="Y28" s="2" t="str">
        <x:f>IF(W28&lt;&gt;"ISO candidate",W28,IF(TEXT(X28,"yyyy-mm-dd")=D28,"Valid ISO","INVALID"))</x:f>
        <x:v>Valid ISO</x:v>
      </x:c>
      <x:c r="Z28" s="20" t="str">
        <x:v>Review</x:v>
      </x:c>
      <x:c r="AA28" s="20"/>
      <x:c r="AB28" s="2" t="str">
        <x:f>IF(O28="REVIEW","UNMAPPED",IF(TRIM(F28)=O28,"Canonical","Alias mapped"))</x:f>
        <x:v>Canonical</x:v>
      </x:c>
    </x:row>
    <x:row r="29" ht="31" customHeight="1">
      <x:c r="A29" s="2" t="n">
        <x:v>23</x:v>
      </x:c>
      <x:c r="B29" s="2" t="str">
        <x:v>DP-1023</x:v>
      </x:c>
      <x:c r="C29" s="2" t="str">
        <x:v>Casey Park</x:v>
      </x:c>
      <x:c r="D29" s="12" t="str">
        <x:v>2026-10-23</x:v>
      </x:c>
      <x:c r="E29" s="2" t="str">
        <x:v>Open</x:v>
      </x:c>
      <x:c r="F29" s="2" t="str">
        <x:v>printer</x:v>
      </x:c>
      <x:c r="G29" s="2" t="str">
        <x:v>East</x:v>
      </x:c>
      <x:c r="H29" s="2" t="str">
        <x:v>Normal</x:v>
      </x:c>
      <x:c r="I29" s="10" t="n">
        <x:v>90</x:v>
      </x:c>
      <x:c r="J29" s="11" t="n">
        <x:v>19.75</x:v>
      </x:c>
      <x:c r="K29" s="2" t="str">
        <x:v>Web</x:v>
      </x:c>
      <x:c r="L29" s="13" t="str">
        <x:v>Scanner connection</x:v>
      </x:c>
      <x:c r="M29" s="2" t="str">
        <x:f>TRIM(C29)</x:f>
        <x:v>Casey Park</x:v>
      </x:c>
      <x:c r="N29" s="2" t="str">
        <x:f>UPPER(TRIM(E29))</x:f>
        <x:v>OPEN</x:v>
      </x:c>
      <x:c r="O29" s="2" t="str">
        <x:f>IF(COUNTIF('ReferenceLookups'!$A$7:$A$15,UPPER(TRIM(F29)))=0,"REVIEW",VLOOKUP(UPPER(TRIM(F29)),'ReferenceLookups'!$A$7:$B$15,2,FALSE))</x:f>
        <x:v>Printing</x:v>
      </x:c>
      <x:c r="P29" s="2" t="str">
        <x:f>IF(OR(C29&lt;&gt;TRIM(C29),E29&lt;&gt;TRIM(E29),F29&lt;&gt;TRIM(F29)),"REVIEW","No change")</x:f>
        <x:v>No change</x:v>
      </x:c>
      <x:c r="Q29" s="2" t="n">
        <x:f>COUNTIF($B$7:$B$106,B29)</x:f>
        <x:v>1</x:v>
      </x:c>
      <x:c r="R29" s="2" t="n">
        <x:f>COUNTIF($B$7:B29,B29)</x:f>
        <x:v>1</x:v>
      </x:c>
      <x:c r="S29" s="2" t="str">
        <x:f>B29&amp;"~"&amp;C29&amp;"~"&amp;D29&amp;"~"&amp;E29&amp;"~"&amp;F29&amp;"~"&amp;G29&amp;"~"&amp;H29&amp;"~"&amp;I29&amp;"~"&amp;J29&amp;"~"&amp;K29&amp;"~"&amp;L29</x:f>
        <x:v>DP-1023~Casey Park~2026-10-23~Open~printer~East~Normal~90~19.75~Web~Scanner connection</x:v>
      </x:c>
      <x:c r="T29" s="2" t="n">
        <x:f>COUNTIF($S$7:$S$106,S29)</x:f>
        <x:v>1</x:v>
      </x:c>
      <x:c r="U29" s="2" t="n">
        <x:f>COUNTIF($S$7:S29,S29)</x:f>
        <x:v>1</x:v>
      </x:c>
      <x:c r="V29" s="2" t="str">
        <x:f>IF(Q29=1,"Single ID",IF(T29=Q29,"Repeated same fields","Conflicting ID"))</x:f>
        <x:v>Single ID</x:v>
      </x:c>
      <x:c r="W29" s="2" t="str">
        <x:f>IF(D29="","MISSING",IF(AND(LEN(D29)=10,MID(D29,5,1)="-",MID(D29,8,1)="-"),"ISO candidate","REVIEW"))</x:f>
        <x:v>ISO candidate</x:v>
      </x:c>
      <x:c r="X29" s="18" t="n">
        <x:f>IF(W29="ISO candidate",DATE(VALUE(LEFT(D29,4)),VALUE(MID(D29,6,2)),VALUE(RIGHT(D29,2))),"")</x:f>
        <x:v>46318</x:v>
      </x:c>
      <x:c r="Y29" s="2" t="str">
        <x:f>IF(W29&lt;&gt;"ISO candidate",W29,IF(TEXT(X29,"yyyy-mm-dd")=D29,"Valid ISO","INVALID"))</x:f>
        <x:v>Valid ISO</x:v>
      </x:c>
      <x:c r="Z29" s="20" t="str">
        <x:v>Review</x:v>
      </x:c>
      <x:c r="AA29" s="20"/>
      <x:c r="AB29" s="2" t="str">
        <x:f>IF(O29="REVIEW","UNMAPPED",IF(TRIM(F29)=O29,"Canonical","Alias mapped"))</x:f>
        <x:v>Alias mapped</x:v>
      </x:c>
    </x:row>
    <x:row r="30" ht="31" customHeight="1">
      <x:c r="A30" s="2" t="n">
        <x:v>24</x:v>
      </x:c>
      <x:c r="B30" s="2" t="str">
        <x:v>DP-1024</x:v>
      </x:c>
      <x:c r="C30" s="2" t="str">
        <x:v>Riley James</x:v>
      </x:c>
      <x:c r="D30" s="12" t="str">
        <x:v>2026-10-24</x:v>
      </x:c>
      <x:c r="E30" s="2" t="str">
        <x:v>Closed</x:v>
      </x:c>
      <x:c r="F30" s="2" t="str">
        <x:v>PDF</x:v>
      </x:c>
      <x:c r="G30" s="2" t="str">
        <x:v>Central</x:v>
      </x:c>
      <x:c r="H30" s="2" t="str">
        <x:v>High</x:v>
      </x:c>
      <x:c r="I30" s="10" t="n">
        <x:v>97</x:v>
      </x:c>
      <x:c r="J30" s="11" t="n">
        <x:v>27</x:v>
      </x:c>
      <x:c r="K30" s="2" t="str">
        <x:v>Phone</x:v>
      </x:c>
      <x:c r="L30" s="13" t="str">
        <x:v>PDF form saving</x:v>
      </x:c>
      <x:c r="M30" s="2" t="str">
        <x:f>TRIM(C30)</x:f>
        <x:v>Riley James</x:v>
      </x:c>
      <x:c r="N30" s="2" t="str">
        <x:f>UPPER(TRIM(E30))</x:f>
        <x:v>CLOSED</x:v>
      </x:c>
      <x:c r="O30" s="2" t="str">
        <x:f>IF(COUNTIF('ReferenceLookups'!$A$7:$A$15,UPPER(TRIM(F30)))=0,"REVIEW",VLOOKUP(UPPER(TRIM(F30)),'ReferenceLookups'!$A$7:$B$15,2,FALSE))</x:f>
        <x:v>PDF</x:v>
      </x:c>
      <x:c r="P30" s="2" t="str">
        <x:f>IF(OR(C30&lt;&gt;TRIM(C30),E30&lt;&gt;TRIM(E30),F30&lt;&gt;TRIM(F30)),"REVIEW","No change")</x:f>
        <x:v>No change</x:v>
      </x:c>
      <x:c r="Q30" s="2" t="n">
        <x:f>COUNTIF($B$7:$B$106,B30)</x:f>
        <x:v>1</x:v>
      </x:c>
      <x:c r="R30" s="2" t="n">
        <x:f>COUNTIF($B$7:B30,B30)</x:f>
        <x:v>1</x:v>
      </x:c>
      <x:c r="S30" s="2" t="str">
        <x:f>B30&amp;"~"&amp;C30&amp;"~"&amp;D30&amp;"~"&amp;E30&amp;"~"&amp;F30&amp;"~"&amp;G30&amp;"~"&amp;H30&amp;"~"&amp;I30&amp;"~"&amp;J30&amp;"~"&amp;K30&amp;"~"&amp;L30</x:f>
        <x:v>DP-1024~Riley James~2026-10-24~Closed~PDF~Central~High~97~27~Phone~PDF form saving</x:v>
      </x:c>
      <x:c r="T30" s="2" t="n">
        <x:f>COUNTIF($S$7:$S$106,S30)</x:f>
        <x:v>1</x:v>
      </x:c>
      <x:c r="U30" s="2" t="n">
        <x:f>COUNTIF($S$7:S30,S30)</x:f>
        <x:v>1</x:v>
      </x:c>
      <x:c r="V30" s="2" t="str">
        <x:f>IF(Q30=1,"Single ID",IF(T30=Q30,"Repeated same fields","Conflicting ID"))</x:f>
        <x:v>Single ID</x:v>
      </x:c>
      <x:c r="W30" s="2" t="str">
        <x:f>IF(D30="","MISSING",IF(AND(LEN(D30)=10,MID(D30,5,1)="-",MID(D30,8,1)="-"),"ISO candidate","REVIEW"))</x:f>
        <x:v>ISO candidate</x:v>
      </x:c>
      <x:c r="X30" s="18" t="n">
        <x:f>IF(W30="ISO candidate",DATE(VALUE(LEFT(D30,4)),VALUE(MID(D30,6,2)),VALUE(RIGHT(D30,2))),"")</x:f>
        <x:v>46319</x:v>
      </x:c>
      <x:c r="Y30" s="2" t="str">
        <x:f>IF(W30&lt;&gt;"ISO candidate",W30,IF(TEXT(X30,"yyyy-mm-dd")=D30,"Valid ISO","INVALID"))</x:f>
        <x:v>Valid ISO</x:v>
      </x:c>
      <x:c r="Z30" s="20" t="str">
        <x:v>Review</x:v>
      </x:c>
      <x:c r="AA30" s="20"/>
      <x:c r="AB30" s="2" t="str">
        <x:f>IF(O30="REVIEW","UNMAPPED",IF(TRIM(F30)=O30,"Canonical","Alias mapped"))</x:f>
        <x:v>Canonical</x:v>
      </x:c>
    </x:row>
    <x:row r="31" ht="31" customHeight="1">
      <x:c r="A31" s="2" t="n">
        <x:v>25</x:v>
      </x:c>
      <x:c r="B31" s="2" t="str">
        <x:v>DP-1025</x:v>
      </x:c>
      <x:c r="C31" s="2" t="str">
        <x:v>Jamie Cole</x:v>
      </x:c>
      <x:c r="D31" s="12" t="str">
        <x:v>2026-10-25</x:v>
      </x:c>
      <x:c r="E31" s="2" t="str">
        <x:v>Open</x:v>
      </x:c>
      <x:c r="F31" s="2" t="str">
        <x:v>Windows</x:v>
      </x:c>
      <x:c r="G31" s="2" t="str">
        <x:v>West</x:v>
      </x:c>
      <x:c r="H31" s="2" t="str">
        <x:v>Low</x:v>
      </x:c>
      <x:c r="I31" s="10" t="n">
        <x:v>18</x:v>
      </x:c>
      <x:c r="J31" s="11" t="n">
        <x:v>34.25</x:v>
      </x:c>
      <x:c r="K31" s="2" t="str">
        <x:v>Email</x:v>
      </x:c>
      <x:c r="L31" s="13" t="str">
        <x:v>Wi-Fi connection drops</x:v>
      </x:c>
      <x:c r="M31" s="2" t="str">
        <x:f>TRIM(C31)</x:f>
        <x:v>Jamie Cole</x:v>
      </x:c>
      <x:c r="N31" s="2" t="str">
        <x:f>UPPER(TRIM(E31))</x:f>
        <x:v>OPEN</x:v>
      </x:c>
      <x:c r="O31" s="2" t="str">
        <x:f>IF(COUNTIF('ReferenceLookups'!$A$7:$A$15,UPPER(TRIM(F31)))=0,"REVIEW",VLOOKUP(UPPER(TRIM(F31)),'ReferenceLookups'!$A$7:$B$15,2,FALSE))</x:f>
        <x:v>Windows</x:v>
      </x:c>
      <x:c r="P31" s="2" t="str">
        <x:f>IF(OR(C31&lt;&gt;TRIM(C31),E31&lt;&gt;TRIM(E31),F31&lt;&gt;TRIM(F31)),"REVIEW","No change")</x:f>
        <x:v>No change</x:v>
      </x:c>
      <x:c r="Q31" s="2" t="n">
        <x:f>COUNTIF($B$7:$B$106,B31)</x:f>
        <x:v>1</x:v>
      </x:c>
      <x:c r="R31" s="2" t="n">
        <x:f>COUNTIF($B$7:B31,B31)</x:f>
        <x:v>1</x:v>
      </x:c>
      <x:c r="S31" s="2" t="str">
        <x:f>B31&amp;"~"&amp;C31&amp;"~"&amp;D31&amp;"~"&amp;E31&amp;"~"&amp;F31&amp;"~"&amp;G31&amp;"~"&amp;H31&amp;"~"&amp;I31&amp;"~"&amp;J31&amp;"~"&amp;K31&amp;"~"&amp;L31</x:f>
        <x:v>DP-1025~Jamie Cole~2026-10-25~Open~Windows~West~Low~18~34.25~Email~Wi-Fi connection drops</x:v>
      </x:c>
      <x:c r="T31" s="2" t="n">
        <x:f>COUNTIF($S$7:$S$106,S31)</x:f>
        <x:v>1</x:v>
      </x:c>
      <x:c r="U31" s="2" t="n">
        <x:f>COUNTIF($S$7:S31,S31)</x:f>
        <x:v>1</x:v>
      </x:c>
      <x:c r="V31" s="2" t="str">
        <x:f>IF(Q31=1,"Single ID",IF(T31=Q31,"Repeated same fields","Conflicting ID"))</x:f>
        <x:v>Single ID</x:v>
      </x:c>
      <x:c r="W31" s="2" t="str">
        <x:f>IF(D31="","MISSING",IF(AND(LEN(D31)=10,MID(D31,5,1)="-",MID(D31,8,1)="-"),"ISO candidate","REVIEW"))</x:f>
        <x:v>ISO candidate</x:v>
      </x:c>
      <x:c r="X31" s="18" t="n">
        <x:f>IF(W31="ISO candidate",DATE(VALUE(LEFT(D31,4)),VALUE(MID(D31,6,2)),VALUE(RIGHT(D31,2))),"")</x:f>
        <x:v>46320</x:v>
      </x:c>
      <x:c r="Y31" s="2" t="str">
        <x:f>IF(W31&lt;&gt;"ISO candidate",W31,IF(TEXT(X31,"yyyy-mm-dd")=D31,"Valid ISO","INVALID"))</x:f>
        <x:v>Valid ISO</x:v>
      </x:c>
      <x:c r="Z31" s="20" t="str">
        <x:v>Review</x:v>
      </x:c>
      <x:c r="AA31" s="20"/>
      <x:c r="AB31" s="2" t="str">
        <x:f>IF(O31="REVIEW","UNMAPPED",IF(TRIM(F31)=O31,"Canonical","Alias mapped"))</x:f>
        <x:v>Canonical</x:v>
      </x:c>
    </x:row>
    <x:row r="32" ht="31" customHeight="1">
      <x:c r="A32" s="2" t="n">
        <x:v>26</x:v>
      </x:c>
      <x:c r="B32" s="2" t="str">
        <x:v>DP-1026</x:v>
      </x:c>
      <x:c r="C32" s="2" t="str">
        <x:v>Robin Fox</x:v>
      </x:c>
      <x:c r="D32" s="12" t="str">
        <x:v>2026-10-26</x:v>
      </x:c>
      <x:c r="E32" s="2" t="str">
        <x:v>Closed</x:v>
      </x:c>
      <x:c r="F32" s="2" t="str">
        <x:v>Microsoft365</x:v>
      </x:c>
      <x:c r="G32" s="2" t="str">
        <x:v>East</x:v>
      </x:c>
      <x:c r="H32" s="2" t="str">
        <x:v>Normal</x:v>
      </x:c>
      <x:c r="I32" s="10" t="n">
        <x:v>25</x:v>
      </x:c>
      <x:c r="J32" s="11" t="n">
        <x:v>41.5</x:v>
      </x:c>
      <x:c r="K32" s="2" t="str">
        <x:v>Web</x:v>
      </x:c>
      <x:c r="L32" s="13" t="str">
        <x:v>Word heading layout</x:v>
      </x:c>
      <x:c r="M32" s="2" t="str">
        <x:f>TRIM(C32)</x:f>
        <x:v>Robin Fox</x:v>
      </x:c>
      <x:c r="N32" s="2" t="str">
        <x:f>UPPER(TRIM(E32))</x:f>
        <x:v>CLOSED</x:v>
      </x:c>
      <x:c r="O32" s="2" t="str">
        <x:f>IF(COUNTIF('ReferenceLookups'!$A$7:$A$15,UPPER(TRIM(F32)))=0,"REVIEW",VLOOKUP(UPPER(TRIM(F32)),'ReferenceLookups'!$A$7:$B$15,2,FALSE))</x:f>
        <x:v>Microsoft365</x:v>
      </x:c>
      <x:c r="P32" s="2" t="str">
        <x:f>IF(OR(C32&lt;&gt;TRIM(C32),E32&lt;&gt;TRIM(E32),F32&lt;&gt;TRIM(F32)),"REVIEW","No change")</x:f>
        <x:v>No change</x:v>
      </x:c>
      <x:c r="Q32" s="2" t="n">
        <x:f>COUNTIF($B$7:$B$106,B32)</x:f>
        <x:v>1</x:v>
      </x:c>
      <x:c r="R32" s="2" t="n">
        <x:f>COUNTIF($B$7:B32,B32)</x:f>
        <x:v>1</x:v>
      </x:c>
      <x:c r="S32" s="2" t="str">
        <x:f>B32&amp;"~"&amp;C32&amp;"~"&amp;D32&amp;"~"&amp;E32&amp;"~"&amp;F32&amp;"~"&amp;G32&amp;"~"&amp;H32&amp;"~"&amp;I32&amp;"~"&amp;J32&amp;"~"&amp;K32&amp;"~"&amp;L32</x:f>
        <x:v>DP-1026~Robin Fox~2026-10-26~Closed~Microsoft365~East~Normal~25~41.5~Web~Word heading layout</x:v>
      </x:c>
      <x:c r="T32" s="2" t="n">
        <x:f>COUNTIF($S$7:$S$106,S32)</x:f>
        <x:v>1</x:v>
      </x:c>
      <x:c r="U32" s="2" t="n">
        <x:f>COUNTIF($S$7:S32,S32)</x:f>
        <x:v>1</x:v>
      </x:c>
      <x:c r="V32" s="2" t="str">
        <x:f>IF(Q32=1,"Single ID",IF(T32=Q32,"Repeated same fields","Conflicting ID"))</x:f>
        <x:v>Single ID</x:v>
      </x:c>
      <x:c r="W32" s="2" t="str">
        <x:f>IF(D32="","MISSING",IF(AND(LEN(D32)=10,MID(D32,5,1)="-",MID(D32,8,1)="-"),"ISO candidate","REVIEW"))</x:f>
        <x:v>ISO candidate</x:v>
      </x:c>
      <x:c r="X32" s="18" t="n">
        <x:f>IF(W32="ISO candidate",DATE(VALUE(LEFT(D32,4)),VALUE(MID(D32,6,2)),VALUE(RIGHT(D32,2))),"")</x:f>
        <x:v>46321</x:v>
      </x:c>
      <x:c r="Y32" s="2" t="str">
        <x:f>IF(W32&lt;&gt;"ISO candidate",W32,IF(TEXT(X32,"yyyy-mm-dd")=D32,"Valid ISO","INVALID"))</x:f>
        <x:v>Valid ISO</x:v>
      </x:c>
      <x:c r="Z32" s="20" t="str">
        <x:v>Review</x:v>
      </x:c>
      <x:c r="AA32" s="20"/>
      <x:c r="AB32" s="2" t="str">
        <x:f>IF(O32="REVIEW","UNMAPPED",IF(TRIM(F32)=O32,"Canonical","Alias mapped"))</x:f>
        <x:v>Canonical</x:v>
      </x:c>
    </x:row>
    <x:row r="33" ht="31" customHeight="1">
      <x:c r="A33" s="2" t="n">
        <x:v>27</x:v>
      </x:c>
      <x:c r="B33" s="2" t="str">
        <x:v>DP-1027</x:v>
      </x:c>
      <x:c r="C33" s="2" t="str">
        <x:v>Drew Hayes</x:v>
      </x:c>
      <x:c r="D33" s="12" t="str">
        <x:v>2026-10-27</x:v>
      </x:c>
      <x:c r="E33" s="2" t="str">
        <x:v>Pending</x:v>
      </x:c>
      <x:c r="F33" s="2" t="str">
        <x:v>Printing</x:v>
      </x:c>
      <x:c r="G33" s="2" t="str">
        <x:v>Central</x:v>
      </x:c>
      <x:c r="H33" s="2" t="str">
        <x:v>High</x:v>
      </x:c>
      <x:c r="I33" s="10" t="n">
        <x:v>32</x:v>
      </x:c>
      <x:c r="J33" s="11" t="n">
        <x:v>48.75</x:v>
      </x:c>
      <x:c r="K33" s="2" t="str">
        <x:v>Phone</x:v>
      </x:c>
      <x:c r="L33" s="13" t="str">
        <x:v>Printer queue paused</x:v>
      </x:c>
      <x:c r="M33" s="2" t="str">
        <x:f>TRIM(C33)</x:f>
        <x:v>Drew Hayes</x:v>
      </x:c>
      <x:c r="N33" s="2" t="str">
        <x:f>UPPER(TRIM(E33))</x:f>
        <x:v>PENDING</x:v>
      </x:c>
      <x:c r="O33" s="2" t="str">
        <x:f>IF(COUNTIF('ReferenceLookups'!$A$7:$A$15,UPPER(TRIM(F33)))=0,"REVIEW",VLOOKUP(UPPER(TRIM(F33)),'ReferenceLookups'!$A$7:$B$15,2,FALSE))</x:f>
        <x:v>Printing</x:v>
      </x:c>
      <x:c r="P33" s="2" t="str">
        <x:f>IF(OR(C33&lt;&gt;TRIM(C33),E33&lt;&gt;TRIM(E33),F33&lt;&gt;TRIM(F33)),"REVIEW","No change")</x:f>
        <x:v>No change</x:v>
      </x:c>
      <x:c r="Q33" s="2" t="n">
        <x:f>COUNTIF($B$7:$B$106,B33)</x:f>
        <x:v>1</x:v>
      </x:c>
      <x:c r="R33" s="2" t="n">
        <x:f>COUNTIF($B$7:B33,B33)</x:f>
        <x:v>1</x:v>
      </x:c>
      <x:c r="S33" s="2" t="str">
        <x:f>B33&amp;"~"&amp;C33&amp;"~"&amp;D33&amp;"~"&amp;E33&amp;"~"&amp;F33&amp;"~"&amp;G33&amp;"~"&amp;H33&amp;"~"&amp;I33&amp;"~"&amp;J33&amp;"~"&amp;K33&amp;"~"&amp;L33</x:f>
        <x:v>DP-1027~Drew Hayes~2026-10-27~Pending~Printing~Central~High~32~48.75~Phone~Printer queue paused</x:v>
      </x:c>
      <x:c r="T33" s="2" t="n">
        <x:f>COUNTIF($S$7:$S$106,S33)</x:f>
        <x:v>1</x:v>
      </x:c>
      <x:c r="U33" s="2" t="n">
        <x:f>COUNTIF($S$7:S33,S33)</x:f>
        <x:v>1</x:v>
      </x:c>
      <x:c r="V33" s="2" t="str">
        <x:f>IF(Q33=1,"Single ID",IF(T33=Q33,"Repeated same fields","Conflicting ID"))</x:f>
        <x:v>Single ID</x:v>
      </x:c>
      <x:c r="W33" s="2" t="str">
        <x:f>IF(D33="","MISSING",IF(AND(LEN(D33)=10,MID(D33,5,1)="-",MID(D33,8,1)="-"),"ISO candidate","REVIEW"))</x:f>
        <x:v>ISO candidate</x:v>
      </x:c>
      <x:c r="X33" s="18" t="n">
        <x:f>IF(W33="ISO candidate",DATE(VALUE(LEFT(D33,4)),VALUE(MID(D33,6,2)),VALUE(RIGHT(D33,2))),"")</x:f>
        <x:v>46322</x:v>
      </x:c>
      <x:c r="Y33" s="2" t="str">
        <x:f>IF(W33&lt;&gt;"ISO candidate",W33,IF(TEXT(X33,"yyyy-mm-dd")=D33,"Valid ISO","INVALID"))</x:f>
        <x:v>Valid ISO</x:v>
      </x:c>
      <x:c r="Z33" s="20" t="str">
        <x:v>Review</x:v>
      </x:c>
      <x:c r="AA33" s="20"/>
      <x:c r="AB33" s="2" t="str">
        <x:f>IF(O33="REVIEW","UNMAPPED",IF(TRIM(F33)=O33,"Canonical","Alias mapped"))</x:f>
        <x:v>Canonical</x:v>
      </x:c>
    </x:row>
    <x:row r="34" ht="31" customHeight="1">
      <x:c r="A34" s="2" t="n">
        <x:v>28</x:v>
      </x:c>
      <x:c r="B34" s="2" t="str">
        <x:v>DP-1028</x:v>
      </x:c>
      <x:c r="C34" s="2" t="str">
        <x:v>Avery Scott</x:v>
      </x:c>
      <x:c r="D34" s="12" t="str">
        <x:v>2026-10-28</x:v>
      </x:c>
      <x:c r="E34" s="2" t="str">
        <x:v>Resolved</x:v>
      </x:c>
      <x:c r="F34" s="2" t="str">
        <x:v>PDF</x:v>
      </x:c>
      <x:c r="G34" s="2" t="str">
        <x:v>West</x:v>
      </x:c>
      <x:c r="H34" s="2" t="str">
        <x:v>Low</x:v>
      </x:c>
      <x:c r="I34" s="10" t="n">
        <x:v>39</x:v>
      </x:c>
      <x:c r="J34" s="11" t="n">
        <x:v>56</x:v>
      </x:c>
      <x:c r="K34" s="2" t="str">
        <x:v>Email</x:v>
      </x:c>
      <x:c r="L34" s="13" t="str">
        <x:v>PDF page scaling</x:v>
      </x:c>
      <x:c r="M34" s="2" t="str">
        <x:f>TRIM(C34)</x:f>
        <x:v>Avery Scott</x:v>
      </x:c>
      <x:c r="N34" s="2" t="str">
        <x:f>UPPER(TRIM(E34))</x:f>
        <x:v>RESOLVED</x:v>
      </x:c>
      <x:c r="O34" s="2" t="str">
        <x:f>IF(COUNTIF('ReferenceLookups'!$A$7:$A$15,UPPER(TRIM(F34)))=0,"REVIEW",VLOOKUP(UPPER(TRIM(F34)),'ReferenceLookups'!$A$7:$B$15,2,FALSE))</x:f>
        <x:v>PDF</x:v>
      </x:c>
      <x:c r="P34" s="2" t="str">
        <x:f>IF(OR(C34&lt;&gt;TRIM(C34),E34&lt;&gt;TRIM(E34),F34&lt;&gt;TRIM(F34)),"REVIEW","No change")</x:f>
        <x:v>No change</x:v>
      </x:c>
      <x:c r="Q34" s="2" t="n">
        <x:f>COUNTIF($B$7:$B$106,B34)</x:f>
        <x:v>2</x:v>
      </x:c>
      <x:c r="R34" s="2" t="n">
        <x:f>COUNTIF($B$7:B34,B34)</x:f>
        <x:v>1</x:v>
      </x:c>
      <x:c r="S34" s="2" t="str">
        <x:f>B34&amp;"~"&amp;C34&amp;"~"&amp;D34&amp;"~"&amp;E34&amp;"~"&amp;F34&amp;"~"&amp;G34&amp;"~"&amp;H34&amp;"~"&amp;I34&amp;"~"&amp;J34&amp;"~"&amp;K34&amp;"~"&amp;L34</x:f>
        <x:v>DP-1028~Avery Scott~2026-10-28~Resolved~PDF~West~Low~39~56~Email~PDF page scaling</x:v>
      </x:c>
      <x:c r="T34" s="2" t="n">
        <x:f>COUNTIF($S$7:$S$106,S34)</x:f>
        <x:v>2</x:v>
      </x:c>
      <x:c r="U34" s="2" t="n">
        <x:f>COUNTIF($S$7:S34,S34)</x:f>
        <x:v>1</x:v>
      </x:c>
      <x:c r="V34" s="2" t="str">
        <x:f>IF(Q34=1,"Single ID",IF(T34=Q34,"Repeated same fields","Conflicting ID"))</x:f>
        <x:v>Repeated same fields</x:v>
      </x:c>
      <x:c r="W34" s="2" t="str">
        <x:f>IF(D34="","MISSING",IF(AND(LEN(D34)=10,MID(D34,5,1)="-",MID(D34,8,1)="-"),"ISO candidate","REVIEW"))</x:f>
        <x:v>ISO candidate</x:v>
      </x:c>
      <x:c r="X34" s="18" t="n">
        <x:f>IF(W34="ISO candidate",DATE(VALUE(LEFT(D34,4)),VALUE(MID(D34,6,2)),VALUE(RIGHT(D34,2))),"")</x:f>
        <x:v>46323</x:v>
      </x:c>
      <x:c r="Y34" s="2" t="str">
        <x:f>IF(W34&lt;&gt;"ISO candidate",W34,IF(TEXT(X34,"yyyy-mm-dd")=D34,"Valid ISO","INVALID"))</x:f>
        <x:v>Valid ISO</x:v>
      </x:c>
      <x:c r="Z34" s="20" t="str">
        <x:v>Review</x:v>
      </x:c>
      <x:c r="AA34" s="20"/>
      <x:c r="AB34" s="2" t="str">
        <x:f>IF(O34="REVIEW","UNMAPPED",IF(TRIM(F34)=O34,"Canonical","Alias mapped"))</x:f>
        <x:v>Canonical</x:v>
      </x:c>
    </x:row>
    <x:row r="35" ht="31" customHeight="1">
      <x:c r="A35" s="2" t="n">
        <x:v>29</x:v>
      </x:c>
      <x:c r="B35" s="2" t="str">
        <x:v>DP-1029</x:v>
      </x:c>
      <x:c r="C35" s="2" t="str">
        <x:v>  Quinn Bell </x:v>
      </x:c>
      <x:c r="D35" s="12" t="str">
        <x:v>2026-10-01</x:v>
      </x:c>
      <x:c r="E35" s="2" t="str">
        <x:v>Open</x:v>
      </x:c>
      <x:c r="F35" s="2" t="str">
        <x:v>Windows</x:v>
      </x:c>
      <x:c r="G35" s="2" t="str">
        <x:v>East</x:v>
      </x:c>
      <x:c r="H35" s="2" t="str">
        <x:v>Normal</x:v>
      </x:c>
      <x:c r="I35" s="10" t="n">
        <x:v>46</x:v>
      </x:c>
      <x:c r="J35" s="11" t="n">
        <x:v>63.25</x:v>
      </x:c>
      <x:c r="K35" s="2" t="str">
        <x:v>Web</x:v>
      </x:c>
      <x:c r="L35" s="13" t="str">
        <x:v>Bluetooth audio setup</x:v>
      </x:c>
      <x:c r="M35" s="2" t="str">
        <x:f>TRIM(C35)</x:f>
        <x:v>Quinn Bell</x:v>
      </x:c>
      <x:c r="N35" s="2" t="str">
        <x:f>UPPER(TRIM(E35))</x:f>
        <x:v>OPEN</x:v>
      </x:c>
      <x:c r="O35" s="2" t="str">
        <x:f>IF(COUNTIF('ReferenceLookups'!$A$7:$A$15,UPPER(TRIM(F35)))=0,"REVIEW",VLOOKUP(UPPER(TRIM(F35)),'ReferenceLookups'!$A$7:$B$15,2,FALSE))</x:f>
        <x:v>Windows</x:v>
      </x:c>
      <x:c r="P35" s="2" t="str">
        <x:f>IF(OR(C35&lt;&gt;TRIM(C35),E35&lt;&gt;TRIM(E35),F35&lt;&gt;TRIM(F35)),"REVIEW","No change")</x:f>
        <x:v>REVIEW</x:v>
      </x:c>
      <x:c r="Q35" s="2" t="n">
        <x:f>COUNTIF($B$7:$B$106,B35)</x:f>
        <x:v>1</x:v>
      </x:c>
      <x:c r="R35" s="2" t="n">
        <x:f>COUNTIF($B$7:B35,B35)</x:f>
        <x:v>1</x:v>
      </x:c>
      <x:c r="S35" s="2" t="str">
        <x:f>B35&amp;"~"&amp;C35&amp;"~"&amp;D35&amp;"~"&amp;E35&amp;"~"&amp;F35&amp;"~"&amp;G35&amp;"~"&amp;H35&amp;"~"&amp;I35&amp;"~"&amp;J35&amp;"~"&amp;K35&amp;"~"&amp;L35</x:f>
        <x:v>DP-1029~  Quinn Bell ~2026-10-01~Open~Windows~East~Normal~46~63.25~Web~Bluetooth audio setup</x:v>
      </x:c>
      <x:c r="T35" s="2" t="n">
        <x:f>COUNTIF($S$7:$S$106,S35)</x:f>
        <x:v>1</x:v>
      </x:c>
      <x:c r="U35" s="2" t="n">
        <x:f>COUNTIF($S$7:S35,S35)</x:f>
        <x:v>1</x:v>
      </x:c>
      <x:c r="V35" s="2" t="str">
        <x:f>IF(Q35=1,"Single ID",IF(T35=Q35,"Repeated same fields","Conflicting ID"))</x:f>
        <x:v>Single ID</x:v>
      </x:c>
      <x:c r="W35" s="2" t="str">
        <x:f>IF(D35="","MISSING",IF(AND(LEN(D35)=10,MID(D35,5,1)="-",MID(D35,8,1)="-"),"ISO candidate","REVIEW"))</x:f>
        <x:v>ISO candidate</x:v>
      </x:c>
      <x:c r="X35" s="18" t="n">
        <x:f>IF(W35="ISO candidate",DATE(VALUE(LEFT(D35,4)),VALUE(MID(D35,6,2)),VALUE(RIGHT(D35,2))),"")</x:f>
        <x:v>46296</x:v>
      </x:c>
      <x:c r="Y35" s="2" t="str">
        <x:f>IF(W35&lt;&gt;"ISO candidate",W35,IF(TEXT(X35,"yyyy-mm-dd")=D35,"Valid ISO","INVALID"))</x:f>
        <x:v>Valid ISO</x:v>
      </x:c>
      <x:c r="Z35" s="20" t="str">
        <x:v>Review</x:v>
      </x:c>
      <x:c r="AA35" s="20"/>
      <x:c r="AB35" s="2" t="str">
        <x:f>IF(O35="REVIEW","UNMAPPED",IF(TRIM(F35)=O35,"Canonical","Alias mapped"))</x:f>
        <x:v>Canonical</x:v>
      </x:c>
    </x:row>
    <x:row r="36" ht="31" customHeight="1">
      <x:c r="A36" s="2" t="n">
        <x:v>30</x:v>
      </x:c>
      <x:c r="B36" s="2" t="str">
        <x:v>DP-1030</x:v>
      </x:c>
      <x:c r="C36" s="2" t="str">
        <x:v>Sage Kim</x:v>
      </x:c>
      <x:c r="D36" s="12" t="str">
        <x:v>2026-10-02</x:v>
      </x:c>
      <x:c r="E36" s="2" t="str">
        <x:v> open </x:v>
      </x:c>
      <x:c r="F36" s="2" t="str">
        <x:v>Microsoft365</x:v>
      </x:c>
      <x:c r="G36" s="2" t="str">
        <x:v>Central</x:v>
      </x:c>
      <x:c r="H36" s="2" t="str">
        <x:v>High</x:v>
      </x:c>
      <x:c r="I36" s="10" t="n">
        <x:v>53</x:v>
      </x:c>
      <x:c r="J36" s="11" t="n">
        <x:v>70.5</x:v>
      </x:c>
      <x:c r="K36" s="2" t="str">
        <x:v>Phone</x:v>
      </x:c>
      <x:c r="L36" s="13" t="str">
        <x:v>Excel import review</x:v>
      </x:c>
      <x:c r="M36" s="2" t="str">
        <x:f>TRIM(C36)</x:f>
        <x:v>Sage Kim</x:v>
      </x:c>
      <x:c r="N36" s="2" t="str">
        <x:f>UPPER(TRIM(E36))</x:f>
        <x:v>OPEN</x:v>
      </x:c>
      <x:c r="O36" s="2" t="str">
        <x:f>IF(COUNTIF('ReferenceLookups'!$A$7:$A$15,UPPER(TRIM(F36)))=0,"REVIEW",VLOOKUP(UPPER(TRIM(F36)),'ReferenceLookups'!$A$7:$B$15,2,FALSE))</x:f>
        <x:v>Microsoft365</x:v>
      </x:c>
      <x:c r="P36" s="2" t="str">
        <x:f>IF(OR(C36&lt;&gt;TRIM(C36),E36&lt;&gt;TRIM(E36),F36&lt;&gt;TRIM(F36)),"REVIEW","No change")</x:f>
        <x:v>REVIEW</x:v>
      </x:c>
      <x:c r="Q36" s="2" t="n">
        <x:f>COUNTIF($B$7:$B$106,B36)</x:f>
        <x:v>1</x:v>
      </x:c>
      <x:c r="R36" s="2" t="n">
        <x:f>COUNTIF($B$7:B36,B36)</x:f>
        <x:v>1</x:v>
      </x:c>
      <x:c r="S36" s="2" t="str">
        <x:f>B36&amp;"~"&amp;C36&amp;"~"&amp;D36&amp;"~"&amp;E36&amp;"~"&amp;F36&amp;"~"&amp;G36&amp;"~"&amp;H36&amp;"~"&amp;I36&amp;"~"&amp;J36&amp;"~"&amp;K36&amp;"~"&amp;L36</x:f>
        <x:v>DP-1030~Sage Kim~2026-10-02~ open ~Microsoft365~Central~High~53~70.5~Phone~Excel import review</x:v>
      </x:c>
      <x:c r="T36" s="2" t="n">
        <x:f>COUNTIF($S$7:$S$106,S36)</x:f>
        <x:v>1</x:v>
      </x:c>
      <x:c r="U36" s="2" t="n">
        <x:f>COUNTIF($S$7:S36,S36)</x:f>
        <x:v>1</x:v>
      </x:c>
      <x:c r="V36" s="2" t="str">
        <x:f>IF(Q36=1,"Single ID",IF(T36=Q36,"Repeated same fields","Conflicting ID"))</x:f>
        <x:v>Single ID</x:v>
      </x:c>
      <x:c r="W36" s="2" t="str">
        <x:f>IF(D36="","MISSING",IF(AND(LEN(D36)=10,MID(D36,5,1)="-",MID(D36,8,1)="-"),"ISO candidate","REVIEW"))</x:f>
        <x:v>ISO candidate</x:v>
      </x:c>
      <x:c r="X36" s="18" t="n">
        <x:f>IF(W36="ISO candidate",DATE(VALUE(LEFT(D36,4)),VALUE(MID(D36,6,2)),VALUE(RIGHT(D36,2))),"")</x:f>
        <x:v>46297</x:v>
      </x:c>
      <x:c r="Y36" s="2" t="str">
        <x:f>IF(W36&lt;&gt;"ISO candidate",W36,IF(TEXT(X36,"yyyy-mm-dd")=D36,"Valid ISO","INVALID"))</x:f>
        <x:v>Valid ISO</x:v>
      </x:c>
      <x:c r="Z36" s="20" t="str">
        <x:v>Review</x:v>
      </x:c>
      <x:c r="AA36" s="20"/>
      <x:c r="AB36" s="2" t="str">
        <x:f>IF(O36="REVIEW","UNMAPPED",IF(TRIM(F36)=O36,"Canonical","Alias mapped"))</x:f>
        <x:v>Canonical</x:v>
      </x:c>
    </x:row>
    <x:row r="37" ht="31" customHeight="1">
      <x:c r="A37" s="2" t="n">
        <x:v>31</x:v>
      </x:c>
      <x:c r="B37" s="2" t="str">
        <x:v>DP-1031</x:v>
      </x:c>
      <x:c r="C37" s="2" t="str">
        <x:v>Maya Chen</x:v>
      </x:c>
      <x:c r="D37" s="12" t="str">
        <x:v>2026-10-03</x:v>
      </x:c>
      <x:c r="E37" s="2" t="str">
        <x:v>Open</x:v>
      </x:c>
      <x:c r="F37" s="2" t="str">
        <x:v>Printing</x:v>
      </x:c>
      <x:c r="G37" s="2" t="str">
        <x:v>West</x:v>
      </x:c>
      <x:c r="H37" s="2" t="str">
        <x:v>Low</x:v>
      </x:c>
      <x:c r="I37" s="10" t="n">
        <x:v>60</x:v>
      </x:c>
      <x:c r="J37" s="11" t="n">
        <x:v>77.75</x:v>
      </x:c>
      <x:c r="K37" s="2" t="str">
        <x:v>Email</x:v>
      </x:c>
      <x:c r="L37" s="13" t="str">
        <x:v>Scanner connection</x:v>
      </x:c>
      <x:c r="M37" s="2" t="str">
        <x:f>TRIM(C37)</x:f>
        <x:v>Maya Chen</x:v>
      </x:c>
      <x:c r="N37" s="2" t="str">
        <x:f>UPPER(TRIM(E37))</x:f>
        <x:v>OPEN</x:v>
      </x:c>
      <x:c r="O37" s="2" t="str">
        <x:f>IF(COUNTIF('ReferenceLookups'!$A$7:$A$15,UPPER(TRIM(F37)))=0,"REVIEW",VLOOKUP(UPPER(TRIM(F37)),'ReferenceLookups'!$A$7:$B$15,2,FALSE))</x:f>
        <x:v>Printing</x:v>
      </x:c>
      <x:c r="P37" s="2" t="str">
        <x:f>IF(OR(C37&lt;&gt;TRIM(C37),E37&lt;&gt;TRIM(E37),F37&lt;&gt;TRIM(F37)),"REVIEW","No change")</x:f>
        <x:v>No change</x:v>
      </x:c>
      <x:c r="Q37" s="2" t="n">
        <x:f>COUNTIF($B$7:$B$106,B37)</x:f>
        <x:v>1</x:v>
      </x:c>
      <x:c r="R37" s="2" t="n">
        <x:f>COUNTIF($B$7:B37,B37)</x:f>
        <x:v>1</x:v>
      </x:c>
      <x:c r="S37" s="2" t="str">
        <x:f>B37&amp;"~"&amp;C37&amp;"~"&amp;D37&amp;"~"&amp;E37&amp;"~"&amp;F37&amp;"~"&amp;G37&amp;"~"&amp;H37&amp;"~"&amp;I37&amp;"~"&amp;J37&amp;"~"&amp;K37&amp;"~"&amp;L37</x:f>
        <x:v>DP-1031~Maya Chen~2026-10-03~Open~Printing~West~Low~60~77.75~Email~Scanner connection</x:v>
      </x:c>
      <x:c r="T37" s="2" t="n">
        <x:f>COUNTIF($S$7:$S$106,S37)</x:f>
        <x:v>1</x:v>
      </x:c>
      <x:c r="U37" s="2" t="n">
        <x:f>COUNTIF($S$7:S37,S37)</x:f>
        <x:v>1</x:v>
      </x:c>
      <x:c r="V37" s="2" t="str">
        <x:f>IF(Q37=1,"Single ID",IF(T37=Q37,"Repeated same fields","Conflicting ID"))</x:f>
        <x:v>Single ID</x:v>
      </x:c>
      <x:c r="W37" s="2" t="str">
        <x:f>IF(D37="","MISSING",IF(AND(LEN(D37)=10,MID(D37,5,1)="-",MID(D37,8,1)="-"),"ISO candidate","REVIEW"))</x:f>
        <x:v>ISO candidate</x:v>
      </x:c>
      <x:c r="X37" s="18" t="n">
        <x:f>IF(W37="ISO candidate",DATE(VALUE(LEFT(D37,4)),VALUE(MID(D37,6,2)),VALUE(RIGHT(D37,2))),"")</x:f>
        <x:v>46298</x:v>
      </x:c>
      <x:c r="Y37" s="2" t="str">
        <x:f>IF(W37&lt;&gt;"ISO candidate",W37,IF(TEXT(X37,"yyyy-mm-dd")=D37,"Valid ISO","INVALID"))</x:f>
        <x:v>Valid ISO</x:v>
      </x:c>
      <x:c r="Z37" s="20" t="str">
        <x:v>Review</x:v>
      </x:c>
      <x:c r="AA37" s="20"/>
      <x:c r="AB37" s="2" t="str">
        <x:f>IF(O37="REVIEW","UNMAPPED",IF(TRIM(F37)=O37,"Canonical","Alias mapped"))</x:f>
        <x:v>Canonical</x:v>
      </x:c>
    </x:row>
    <x:row r="38" ht="31" customHeight="1">
      <x:c r="A38" s="2" t="n">
        <x:v>32</x:v>
      </x:c>
      <x:c r="B38" s="2" t="str">
        <x:v>DP-1032</x:v>
      </x:c>
      <x:c r="C38" s="2" t="str">
        <x:v>Jordan Ellis</x:v>
      </x:c>
      <x:c r="D38" s="12" t="str">
        <x:v>2026-10-04</x:v>
      </x:c>
      <x:c r="E38" s="2" t="str">
        <x:v>Closed</x:v>
      </x:c>
      <x:c r="F38" s="2" t="str">
        <x:v> pdf </x:v>
      </x:c>
      <x:c r="G38" s="2" t="str">
        <x:v>East</x:v>
      </x:c>
      <x:c r="H38" s="2" t="str">
        <x:v>Normal</x:v>
      </x:c>
      <x:c r="I38" s="10" t="n">
        <x:v>67</x:v>
      </x:c>
      <x:c r="J38" s="11" t="n">
        <x:v>85</x:v>
      </x:c>
      <x:c r="K38" s="2" t="str">
        <x:v>Web</x:v>
      </x:c>
      <x:c r="L38" s="13" t="str">
        <x:v>PDF form saving</x:v>
      </x:c>
      <x:c r="M38" s="2" t="str">
        <x:f>TRIM(C38)</x:f>
        <x:v>Jordan Ellis</x:v>
      </x:c>
      <x:c r="N38" s="2" t="str">
        <x:f>UPPER(TRIM(E38))</x:f>
        <x:v>CLOSED</x:v>
      </x:c>
      <x:c r="O38" s="2" t="str">
        <x:f>IF(COUNTIF('ReferenceLookups'!$A$7:$A$15,UPPER(TRIM(F38)))=0,"REVIEW",VLOOKUP(UPPER(TRIM(F38)),'ReferenceLookups'!$A$7:$B$15,2,FALSE))</x:f>
        <x:v>PDF</x:v>
      </x:c>
      <x:c r="P38" s="2" t="str">
        <x:f>IF(OR(C38&lt;&gt;TRIM(C38),E38&lt;&gt;TRIM(E38),F38&lt;&gt;TRIM(F38)),"REVIEW","No change")</x:f>
        <x:v>REVIEW</x:v>
      </x:c>
      <x:c r="Q38" s="2" t="n">
        <x:f>COUNTIF($B$7:$B$106,B38)</x:f>
        <x:v>1</x:v>
      </x:c>
      <x:c r="R38" s="2" t="n">
        <x:f>COUNTIF($B$7:B38,B38)</x:f>
        <x:v>1</x:v>
      </x:c>
      <x:c r="S38" s="2" t="str">
        <x:f>B38&amp;"~"&amp;C38&amp;"~"&amp;D38&amp;"~"&amp;E38&amp;"~"&amp;F38&amp;"~"&amp;G38&amp;"~"&amp;H38&amp;"~"&amp;I38&amp;"~"&amp;J38&amp;"~"&amp;K38&amp;"~"&amp;L38</x:f>
        <x:v>DP-1032~Jordan Ellis~2026-10-04~Closed~ pdf ~East~Normal~67~85~Web~PDF form saving</x:v>
      </x:c>
      <x:c r="T38" s="2" t="n">
        <x:f>COUNTIF($S$7:$S$106,S38)</x:f>
        <x:v>1</x:v>
      </x:c>
      <x:c r="U38" s="2" t="n">
        <x:f>COUNTIF($S$7:S38,S38)</x:f>
        <x:v>1</x:v>
      </x:c>
      <x:c r="V38" s="2" t="str">
        <x:f>IF(Q38=1,"Single ID",IF(T38=Q38,"Repeated same fields","Conflicting ID"))</x:f>
        <x:v>Single ID</x:v>
      </x:c>
      <x:c r="W38" s="2" t="str">
        <x:f>IF(D38="","MISSING",IF(AND(LEN(D38)=10,MID(D38,5,1)="-",MID(D38,8,1)="-"),"ISO candidate","REVIEW"))</x:f>
        <x:v>ISO candidate</x:v>
      </x:c>
      <x:c r="X38" s="18" t="n">
        <x:f>IF(W38="ISO candidate",DATE(VALUE(LEFT(D38,4)),VALUE(MID(D38,6,2)),VALUE(RIGHT(D38,2))),"")</x:f>
        <x:v>46299</x:v>
      </x:c>
      <x:c r="Y38" s="2" t="str">
        <x:f>IF(W38&lt;&gt;"ISO candidate",W38,IF(TEXT(X38,"yyyy-mm-dd")=D38,"Valid ISO","INVALID"))</x:f>
        <x:v>Valid ISO</x:v>
      </x:c>
      <x:c r="Z38" s="20" t="str">
        <x:v>Review</x:v>
      </x:c>
      <x:c r="AA38" s="20"/>
      <x:c r="AB38" s="2" t="str">
        <x:f>IF(O38="REVIEW","UNMAPPED",IF(TRIM(F38)=O38,"Canonical","Alias mapped"))</x:f>
        <x:v>Canonical</x:v>
      </x:c>
    </x:row>
    <x:row r="39" ht="31" customHeight="1">
      <x:c r="A39" s="2" t="n">
        <x:v>33</x:v>
      </x:c>
      <x:c r="B39" s="2" t="str">
        <x:v>DP-1033</x:v>
      </x:c>
      <x:c r="C39" s="2" t="str">
        <x:v>Alex Rivera</x:v>
      </x:c>
      <x:c r="D39" s="12" t="str">
        <x:v>2026-10-05</x:v>
      </x:c>
      <x:c r="E39" s="2" t="str">
        <x:v>Pending</x:v>
      </x:c>
      <x:c r="F39" s="2" t="str">
        <x:v>Windows</x:v>
      </x:c>
      <x:c r="G39" s="2" t="str">
        <x:v>Central</x:v>
      </x:c>
      <x:c r="H39" s="2" t="str">
        <x:v>High</x:v>
      </x:c>
      <x:c r="I39" s="10" t="n">
        <x:v>74</x:v>
      </x:c>
      <x:c r="J39" s="11" t="n">
        <x:v>12.5</x:v>
      </x:c>
      <x:c r="K39" s="2" t="str">
        <x:v>Phone</x:v>
      </x:c>
      <x:c r="L39" s="13" t="str">
        <x:v>Wi-Fi connection drops</x:v>
      </x:c>
      <x:c r="M39" s="2" t="str">
        <x:f>TRIM(C39)</x:f>
        <x:v>Alex Rivera</x:v>
      </x:c>
      <x:c r="N39" s="2" t="str">
        <x:f>UPPER(TRIM(E39))</x:f>
        <x:v>PENDING</x:v>
      </x:c>
      <x:c r="O39" s="2" t="str">
        <x:f>IF(COUNTIF('ReferenceLookups'!$A$7:$A$15,UPPER(TRIM(F39)))=0,"REVIEW",VLOOKUP(UPPER(TRIM(F39)),'ReferenceLookups'!$A$7:$B$15,2,FALSE))</x:f>
        <x:v>Windows</x:v>
      </x:c>
      <x:c r="P39" s="2" t="str">
        <x:f>IF(OR(C39&lt;&gt;TRIM(C39),E39&lt;&gt;TRIM(E39),F39&lt;&gt;TRIM(F39)),"REVIEW","No change")</x:f>
        <x:v>No change</x:v>
      </x:c>
      <x:c r="Q39" s="2" t="n">
        <x:f>COUNTIF($B$7:$B$106,B39)</x:f>
        <x:v>1</x:v>
      </x:c>
      <x:c r="R39" s="2" t="n">
        <x:f>COUNTIF($B$7:B39,B39)</x:f>
        <x:v>1</x:v>
      </x:c>
      <x:c r="S39" s="2" t="str">
        <x:f>B39&amp;"~"&amp;C39&amp;"~"&amp;D39&amp;"~"&amp;E39&amp;"~"&amp;F39&amp;"~"&amp;G39&amp;"~"&amp;H39&amp;"~"&amp;I39&amp;"~"&amp;J39&amp;"~"&amp;K39&amp;"~"&amp;L39</x:f>
        <x:v>DP-1033~Alex Rivera~2026-10-05~Pending~Windows~Central~High~74~12.5~Phone~Wi-Fi connection drops</x:v>
      </x:c>
      <x:c r="T39" s="2" t="n">
        <x:f>COUNTIF($S$7:$S$106,S39)</x:f>
        <x:v>1</x:v>
      </x:c>
      <x:c r="U39" s="2" t="n">
        <x:f>COUNTIF($S$7:S39,S39)</x:f>
        <x:v>1</x:v>
      </x:c>
      <x:c r="V39" s="2" t="str">
        <x:f>IF(Q39=1,"Single ID",IF(T39=Q39,"Repeated same fields","Conflicting ID"))</x:f>
        <x:v>Single ID</x:v>
      </x:c>
      <x:c r="W39" s="2" t="str">
        <x:f>IF(D39="","MISSING",IF(AND(LEN(D39)=10,MID(D39,5,1)="-",MID(D39,8,1)="-"),"ISO candidate","REVIEW"))</x:f>
        <x:v>ISO candidate</x:v>
      </x:c>
      <x:c r="X39" s="18" t="n">
        <x:f>IF(W39="ISO candidate",DATE(VALUE(LEFT(D39,4)),VALUE(MID(D39,6,2)),VALUE(RIGHT(D39,2))),"")</x:f>
        <x:v>46300</x:v>
      </x:c>
      <x:c r="Y39" s="2" t="str">
        <x:f>IF(W39&lt;&gt;"ISO candidate",W39,IF(TEXT(X39,"yyyy-mm-dd")=D39,"Valid ISO","INVALID"))</x:f>
        <x:v>Valid ISO</x:v>
      </x:c>
      <x:c r="Z39" s="20" t="str">
        <x:v>Review</x:v>
      </x:c>
      <x:c r="AA39" s="20"/>
      <x:c r="AB39" s="2" t="str">
        <x:f>IF(O39="REVIEW","UNMAPPED",IF(TRIM(F39)=O39,"Canonical","Alias mapped"))</x:f>
        <x:v>Canonical</x:v>
      </x:c>
    </x:row>
    <x:row r="40" ht="31" customHeight="1">
      <x:c r="A40" s="2" t="n">
        <x:v>34</x:v>
      </x:c>
      <x:c r="B40" s="2" t="str">
        <x:v>DP-1034</x:v>
      </x:c>
      <x:c r="C40" s="2" t="str">
        <x:v>Sam Brooks</x:v>
      </x:c>
      <x:c r="D40" s="12" t="str">
        <x:v>2026-10-06</x:v>
      </x:c>
      <x:c r="E40" s="2" t="str">
        <x:v>Resolved</x:v>
      </x:c>
      <x:c r="F40" s="2" t="str">
        <x:v>Microsoft365</x:v>
      </x:c>
      <x:c r="G40" s="2" t="str">
        <x:v>West</x:v>
      </x:c>
      <x:c r="H40" s="2" t="str">
        <x:v>Low</x:v>
      </x:c>
      <x:c r="I40" s="10" t="n">
        <x:v>81</x:v>
      </x:c>
      <x:c r="J40" s="11" t="n">
        <x:v>19.75</x:v>
      </x:c>
      <x:c r="K40" s="2" t="str">
        <x:v>Email</x:v>
      </x:c>
      <x:c r="L40" s="13" t="str">
        <x:v>Word heading layout</x:v>
      </x:c>
      <x:c r="M40" s="2" t="str">
        <x:f>TRIM(C40)</x:f>
        <x:v>Sam Brooks</x:v>
      </x:c>
      <x:c r="N40" s="2" t="str">
        <x:f>UPPER(TRIM(E40))</x:f>
        <x:v>RESOLVED</x:v>
      </x:c>
      <x:c r="O40" s="2" t="str">
        <x:f>IF(COUNTIF('ReferenceLookups'!$A$7:$A$15,UPPER(TRIM(F40)))=0,"REVIEW",VLOOKUP(UPPER(TRIM(F40)),'ReferenceLookups'!$A$7:$B$15,2,FALSE))</x:f>
        <x:v>Microsoft365</x:v>
      </x:c>
      <x:c r="P40" s="2" t="str">
        <x:f>IF(OR(C40&lt;&gt;TRIM(C40),E40&lt;&gt;TRIM(E40),F40&lt;&gt;TRIM(F40)),"REVIEW","No change")</x:f>
        <x:v>No change</x:v>
      </x:c>
      <x:c r="Q40" s="2" t="n">
        <x:f>COUNTIF($B$7:$B$106,B40)</x:f>
        <x:v>1</x:v>
      </x:c>
      <x:c r="R40" s="2" t="n">
        <x:f>COUNTIF($B$7:B40,B40)</x:f>
        <x:v>1</x:v>
      </x:c>
      <x:c r="S40" s="2" t="str">
        <x:f>B40&amp;"~"&amp;C40&amp;"~"&amp;D40&amp;"~"&amp;E40&amp;"~"&amp;F40&amp;"~"&amp;G40&amp;"~"&amp;H40&amp;"~"&amp;I40&amp;"~"&amp;J40&amp;"~"&amp;K40&amp;"~"&amp;L40</x:f>
        <x:v>DP-1034~Sam Brooks~2026-10-06~Resolved~Microsoft365~West~Low~81~19.75~Email~Word heading layout</x:v>
      </x:c>
      <x:c r="T40" s="2" t="n">
        <x:f>COUNTIF($S$7:$S$106,S40)</x:f>
        <x:v>1</x:v>
      </x:c>
      <x:c r="U40" s="2" t="n">
        <x:f>COUNTIF($S$7:S40,S40)</x:f>
        <x:v>1</x:v>
      </x:c>
      <x:c r="V40" s="2" t="str">
        <x:f>IF(Q40=1,"Single ID",IF(T40=Q40,"Repeated same fields","Conflicting ID"))</x:f>
        <x:v>Single ID</x:v>
      </x:c>
      <x:c r="W40" s="2" t="str">
        <x:f>IF(D40="","MISSING",IF(AND(LEN(D40)=10,MID(D40,5,1)="-",MID(D40,8,1)="-"),"ISO candidate","REVIEW"))</x:f>
        <x:v>ISO candidate</x:v>
      </x:c>
      <x:c r="X40" s="18" t="n">
        <x:f>IF(W40="ISO candidate",DATE(VALUE(LEFT(D40,4)),VALUE(MID(D40,6,2)),VALUE(RIGHT(D40,2))),"")</x:f>
        <x:v>46301</x:v>
      </x:c>
      <x:c r="Y40" s="2" t="str">
        <x:f>IF(W40&lt;&gt;"ISO candidate",W40,IF(TEXT(X40,"yyyy-mm-dd")=D40,"Valid ISO","INVALID"))</x:f>
        <x:v>Valid ISO</x:v>
      </x:c>
      <x:c r="Z40" s="20" t="str">
        <x:v>Review</x:v>
      </x:c>
      <x:c r="AA40" s="20"/>
      <x:c r="AB40" s="2" t="str">
        <x:f>IF(O40="REVIEW","UNMAPPED",IF(TRIM(F40)=O40,"Canonical","Alias mapped"))</x:f>
        <x:v>Canonical</x:v>
      </x:c>
    </x:row>
    <x:row r="41" ht="31" customHeight="1">
      <x:c r="A41" s="2" t="n">
        <x:v>35</x:v>
      </x:c>
      <x:c r="B41" s="2" t="str">
        <x:v>DP-1035</x:v>
      </x:c>
      <x:c r="C41" s="2" t="str">
        <x:v>Noor Patel</x:v>
      </x:c>
      <x:c r="D41" s="12" t="str">
        <x:v>2026-10-07</x:v>
      </x:c>
      <x:c r="E41" s="2" t="str">
        <x:v>Open</x:v>
      </x:c>
      <x:c r="F41" s="2" t="str">
        <x:v>Printing</x:v>
      </x:c>
      <x:c r="G41" s="2" t="str">
        <x:v>East</x:v>
      </x:c>
      <x:c r="H41" s="2" t="str">
        <x:v>Normal</x:v>
      </x:c>
      <x:c r="I41" s="10" t="n">
        <x:v>88</x:v>
      </x:c>
      <x:c r="J41" s="11" t="n">
        <x:v>27</x:v>
      </x:c>
      <x:c r="K41" s="2" t="str">
        <x:v>Web</x:v>
      </x:c>
      <x:c r="L41" s="13" t="str">
        <x:v>Printer queue paused</x:v>
      </x:c>
      <x:c r="M41" s="2" t="str">
        <x:f>TRIM(C41)</x:f>
        <x:v>Noor Patel</x:v>
      </x:c>
      <x:c r="N41" s="2" t="str">
        <x:f>UPPER(TRIM(E41))</x:f>
        <x:v>OPEN</x:v>
      </x:c>
      <x:c r="O41" s="2" t="str">
        <x:f>IF(COUNTIF('ReferenceLookups'!$A$7:$A$15,UPPER(TRIM(F41)))=0,"REVIEW",VLOOKUP(UPPER(TRIM(F41)),'ReferenceLookups'!$A$7:$B$15,2,FALSE))</x:f>
        <x:v>Printing</x:v>
      </x:c>
      <x:c r="P41" s="2" t="str">
        <x:f>IF(OR(C41&lt;&gt;TRIM(C41),E41&lt;&gt;TRIM(E41),F41&lt;&gt;TRIM(F41)),"REVIEW","No change")</x:f>
        <x:v>No change</x:v>
      </x:c>
      <x:c r="Q41" s="2" t="n">
        <x:f>COUNTIF($B$7:$B$106,B41)</x:f>
        <x:v>1</x:v>
      </x:c>
      <x:c r="R41" s="2" t="n">
        <x:f>COUNTIF($B$7:B41,B41)</x:f>
        <x:v>1</x:v>
      </x:c>
      <x:c r="S41" s="2" t="str">
        <x:f>B41&amp;"~"&amp;C41&amp;"~"&amp;D41&amp;"~"&amp;E41&amp;"~"&amp;F41&amp;"~"&amp;G41&amp;"~"&amp;H41&amp;"~"&amp;I41&amp;"~"&amp;J41&amp;"~"&amp;K41&amp;"~"&amp;L41</x:f>
        <x:v>DP-1035~Noor Patel~2026-10-07~Open~Printing~East~Normal~88~27~Web~Printer queue paused</x:v>
      </x:c>
      <x:c r="T41" s="2" t="n">
        <x:f>COUNTIF($S$7:$S$106,S41)</x:f>
        <x:v>1</x:v>
      </x:c>
      <x:c r="U41" s="2" t="n">
        <x:f>COUNTIF($S$7:S41,S41)</x:f>
        <x:v>1</x:v>
      </x:c>
      <x:c r="V41" s="2" t="str">
        <x:f>IF(Q41=1,"Single ID",IF(T41=Q41,"Repeated same fields","Conflicting ID"))</x:f>
        <x:v>Single ID</x:v>
      </x:c>
      <x:c r="W41" s="2" t="str">
        <x:f>IF(D41="","MISSING",IF(AND(LEN(D41)=10,MID(D41,5,1)="-",MID(D41,8,1)="-"),"ISO candidate","REVIEW"))</x:f>
        <x:v>ISO candidate</x:v>
      </x:c>
      <x:c r="X41" s="18" t="n">
        <x:f>IF(W41="ISO candidate",DATE(VALUE(LEFT(D41,4)),VALUE(MID(D41,6,2)),VALUE(RIGHT(D41,2))),"")</x:f>
        <x:v>46302</x:v>
      </x:c>
      <x:c r="Y41" s="2" t="str">
        <x:f>IF(W41&lt;&gt;"ISO candidate",W41,IF(TEXT(X41,"yyyy-mm-dd")=D41,"Valid ISO","INVALID"))</x:f>
        <x:v>Valid ISO</x:v>
      </x:c>
      <x:c r="Z41" s="20" t="str">
        <x:v>Review</x:v>
      </x:c>
      <x:c r="AA41" s="20"/>
      <x:c r="AB41" s="2" t="str">
        <x:f>IF(O41="REVIEW","UNMAPPED",IF(TRIM(F41)=O41,"Canonical","Alias mapped"))</x:f>
        <x:v>Canonical</x:v>
      </x:c>
    </x:row>
    <x:row r="42" ht="31" customHeight="1">
      <x:c r="A42" s="2" t="n">
        <x:v>36</x:v>
      </x:c>
      <x:c r="B42" s="2" t="str">
        <x:v>DP-1036</x:v>
      </x:c>
      <x:c r="C42" s="2" t="str">
        <x:v>Taylor Reed</x:v>
      </x:c>
      <x:c r="D42" s="12" t="str">
        <x:v>2026-10-08</x:v>
      </x:c>
      <x:c r="E42" s="2" t="str">
        <x:v>Closed</x:v>
      </x:c>
      <x:c r="F42" s="2" t="str">
        <x:v>PDF</x:v>
      </x:c>
      <x:c r="G42" s="2" t="str">
        <x:v>Central</x:v>
      </x:c>
      <x:c r="H42" s="2" t="str">
        <x:v>High</x:v>
      </x:c>
      <x:c r="I42" s="10" t="n">
        <x:v>95</x:v>
      </x:c>
      <x:c r="J42" s="11" t="n">
        <x:v>34.25</x:v>
      </x:c>
      <x:c r="K42" s="2" t="str">
        <x:v>Phone</x:v>
      </x:c>
      <x:c r="L42" s="13" t="str">
        <x:v>PDF page scaling</x:v>
      </x:c>
      <x:c r="M42" s="2" t="str">
        <x:f>TRIM(C42)</x:f>
        <x:v>Taylor Reed</x:v>
      </x:c>
      <x:c r="N42" s="2" t="str">
        <x:f>UPPER(TRIM(E42))</x:f>
        <x:v>CLOSED</x:v>
      </x:c>
      <x:c r="O42" s="2" t="str">
        <x:f>IF(COUNTIF('ReferenceLookups'!$A$7:$A$15,UPPER(TRIM(F42)))=0,"REVIEW",VLOOKUP(UPPER(TRIM(F42)),'ReferenceLookups'!$A$7:$B$15,2,FALSE))</x:f>
        <x:v>PDF</x:v>
      </x:c>
      <x:c r="P42" s="2" t="str">
        <x:f>IF(OR(C42&lt;&gt;TRIM(C42),E42&lt;&gt;TRIM(E42),F42&lt;&gt;TRIM(F42)),"REVIEW","No change")</x:f>
        <x:v>No change</x:v>
      </x:c>
      <x:c r="Q42" s="2" t="n">
        <x:f>COUNTIF($B$7:$B$106,B42)</x:f>
        <x:v>1</x:v>
      </x:c>
      <x:c r="R42" s="2" t="n">
        <x:f>COUNTIF($B$7:B42,B42)</x:f>
        <x:v>1</x:v>
      </x:c>
      <x:c r="S42" s="2" t="str">
        <x:f>B42&amp;"~"&amp;C42&amp;"~"&amp;D42&amp;"~"&amp;E42&amp;"~"&amp;F42&amp;"~"&amp;G42&amp;"~"&amp;H42&amp;"~"&amp;I42&amp;"~"&amp;J42&amp;"~"&amp;K42&amp;"~"&amp;L42</x:f>
        <x:v>DP-1036~Taylor Reed~2026-10-08~Closed~PDF~Central~High~95~34.25~Phone~PDF page scaling</x:v>
      </x:c>
      <x:c r="T42" s="2" t="n">
        <x:f>COUNTIF($S$7:$S$106,S42)</x:f>
        <x:v>1</x:v>
      </x:c>
      <x:c r="U42" s="2" t="n">
        <x:f>COUNTIF($S$7:S42,S42)</x:f>
        <x:v>1</x:v>
      </x:c>
      <x:c r="V42" s="2" t="str">
        <x:f>IF(Q42=1,"Single ID",IF(T42=Q42,"Repeated same fields","Conflicting ID"))</x:f>
        <x:v>Single ID</x:v>
      </x:c>
      <x:c r="W42" s="2" t="str">
        <x:f>IF(D42="","MISSING",IF(AND(LEN(D42)=10,MID(D42,5,1)="-",MID(D42,8,1)="-"),"ISO candidate","REVIEW"))</x:f>
        <x:v>ISO candidate</x:v>
      </x:c>
      <x:c r="X42" s="18" t="n">
        <x:f>IF(W42="ISO candidate",DATE(VALUE(LEFT(D42,4)),VALUE(MID(D42,6,2)),VALUE(RIGHT(D42,2))),"")</x:f>
        <x:v>46303</x:v>
      </x:c>
      <x:c r="Y42" s="2" t="str">
        <x:f>IF(W42&lt;&gt;"ISO candidate",W42,IF(TEXT(X42,"yyyy-mm-dd")=D42,"Valid ISO","INVALID"))</x:f>
        <x:v>Valid ISO</x:v>
      </x:c>
      <x:c r="Z42" s="20" t="str">
        <x:v>Review</x:v>
      </x:c>
      <x:c r="AA42" s="20"/>
      <x:c r="AB42" s="2" t="str">
        <x:f>IF(O42="REVIEW","UNMAPPED",IF(TRIM(F42)=O42,"Canonical","Alias mapped"))</x:f>
        <x:v>Canonical</x:v>
      </x:c>
    </x:row>
    <x:row r="43" ht="31" customHeight="1">
      <x:c r="A43" s="2" t="n">
        <x:v>37</x:v>
      </x:c>
      <x:c r="B43" s="2" t="str">
        <x:v>DP-1037</x:v>
      </x:c>
      <x:c r="C43" s="2" t="str">
        <x:v>Morgan Lane</x:v>
      </x:c>
      <x:c r="D43" s="12" t="str">
        <x:v>2026-10-09</x:v>
      </x:c>
      <x:c r="E43" s="2" t="str">
        <x:v>Open</x:v>
      </x:c>
      <x:c r="F43" s="2" t="str">
        <x:v>Windows</x:v>
      </x:c>
      <x:c r="G43" s="2" t="str">
        <x:v>West</x:v>
      </x:c>
      <x:c r="H43" s="2" t="str">
        <x:v>Low</x:v>
      </x:c>
      <x:c r="I43" s="10" t="n">
        <x:v>16</x:v>
      </x:c>
      <x:c r="J43" s="11" t="n">
        <x:v>41.5</x:v>
      </x:c>
      <x:c r="K43" s="2" t="str">
        <x:v>Email</x:v>
      </x:c>
      <x:c r="L43" s="13" t="str">
        <x:v>Bluetooth audio setup</x:v>
      </x:c>
      <x:c r="M43" s="2" t="str">
        <x:f>TRIM(C43)</x:f>
        <x:v>Morgan Lane</x:v>
      </x:c>
      <x:c r="N43" s="2" t="str">
        <x:f>UPPER(TRIM(E43))</x:f>
        <x:v>OPEN</x:v>
      </x:c>
      <x:c r="O43" s="2" t="str">
        <x:f>IF(COUNTIF('ReferenceLookups'!$A$7:$A$15,UPPER(TRIM(F43)))=0,"REVIEW",VLOOKUP(UPPER(TRIM(F43)),'ReferenceLookups'!$A$7:$B$15,2,FALSE))</x:f>
        <x:v>Windows</x:v>
      </x:c>
      <x:c r="P43" s="2" t="str">
        <x:f>IF(OR(C43&lt;&gt;TRIM(C43),E43&lt;&gt;TRIM(E43),F43&lt;&gt;TRIM(F43)),"REVIEW","No change")</x:f>
        <x:v>No change</x:v>
      </x:c>
      <x:c r="Q43" s="2" t="n">
        <x:f>COUNTIF($B$7:$B$106,B43)</x:f>
        <x:v>2</x:v>
      </x:c>
      <x:c r="R43" s="2" t="n">
        <x:f>COUNTIF($B$7:B43,B43)</x:f>
        <x:v>1</x:v>
      </x:c>
      <x:c r="S43" s="2" t="str">
        <x:f>B43&amp;"~"&amp;C43&amp;"~"&amp;D43&amp;"~"&amp;E43&amp;"~"&amp;F43&amp;"~"&amp;G43&amp;"~"&amp;H43&amp;"~"&amp;I43&amp;"~"&amp;J43&amp;"~"&amp;K43&amp;"~"&amp;L43</x:f>
        <x:v>DP-1037~Morgan Lane~2026-10-09~Open~Windows~West~Low~16~41.5~Email~Bluetooth audio setup</x:v>
      </x:c>
      <x:c r="T43" s="2" t="n">
        <x:f>COUNTIF($S$7:$S$106,S43)</x:f>
        <x:v>2</x:v>
      </x:c>
      <x:c r="U43" s="2" t="n">
        <x:f>COUNTIF($S$7:S43,S43)</x:f>
        <x:v>1</x:v>
      </x:c>
      <x:c r="V43" s="2" t="str">
        <x:f>IF(Q43=1,"Single ID",IF(T43=Q43,"Repeated same fields","Conflicting ID"))</x:f>
        <x:v>Repeated same fields</x:v>
      </x:c>
      <x:c r="W43" s="2" t="str">
        <x:f>IF(D43="","MISSING",IF(AND(LEN(D43)=10,MID(D43,5,1)="-",MID(D43,8,1)="-"),"ISO candidate","REVIEW"))</x:f>
        <x:v>ISO candidate</x:v>
      </x:c>
      <x:c r="X43" s="18" t="n">
        <x:f>IF(W43="ISO candidate",DATE(VALUE(LEFT(D43,4)),VALUE(MID(D43,6,2)),VALUE(RIGHT(D43,2))),"")</x:f>
        <x:v>46304</x:v>
      </x:c>
      <x:c r="Y43" s="2" t="str">
        <x:f>IF(W43&lt;&gt;"ISO candidate",W43,IF(TEXT(X43,"yyyy-mm-dd")=D43,"Valid ISO","INVALID"))</x:f>
        <x:v>Valid ISO</x:v>
      </x:c>
      <x:c r="Z43" s="20" t="str">
        <x:v>Review</x:v>
      </x:c>
      <x:c r="AA43" s="20"/>
      <x:c r="AB43" s="2" t="str">
        <x:f>IF(O43="REVIEW","UNMAPPED",IF(TRIM(F43)=O43,"Canonical","Alias mapped"))</x:f>
        <x:v>Canonical</x:v>
      </x:c>
    </x:row>
    <x:row r="44" ht="31" customHeight="1">
      <x:c r="A44" s="2" t="n">
        <x:v>38</x:v>
      </x:c>
      <x:c r="B44" s="2" t="str">
        <x:v>DP-1038</x:v>
      </x:c>
      <x:c r="C44" s="2" t="str">
        <x:v>  Casey Park </x:v>
      </x:c>
      <x:c r="D44" s="12" t="str">
        <x:v>2026-10-10</x:v>
      </x:c>
      <x:c r="E44" s="2" t="str">
        <x:v>Closed</x:v>
      </x:c>
      <x:c r="F44" s="2" t="str">
        <x:v>Microsoft365</x:v>
      </x:c>
      <x:c r="G44" s="2" t="str">
        <x:v>East</x:v>
      </x:c>
      <x:c r="H44" s="2" t="str">
        <x:v>Normal</x:v>
      </x:c>
      <x:c r="I44" s="10" t="n">
        <x:v>23</x:v>
      </x:c>
      <x:c r="J44" s="11" t="n">
        <x:v>48.75</x:v>
      </x:c>
      <x:c r="K44" s="2" t="str">
        <x:v>Web</x:v>
      </x:c>
      <x:c r="L44" s="13" t="str">
        <x:v>Excel import review</x:v>
      </x:c>
      <x:c r="M44" s="2" t="str">
        <x:f>TRIM(C44)</x:f>
        <x:v>Casey Park</x:v>
      </x:c>
      <x:c r="N44" s="2" t="str">
        <x:f>UPPER(TRIM(E44))</x:f>
        <x:v>CLOSED</x:v>
      </x:c>
      <x:c r="O44" s="2" t="str">
        <x:f>IF(COUNTIF('ReferenceLookups'!$A$7:$A$15,UPPER(TRIM(F44)))=0,"REVIEW",VLOOKUP(UPPER(TRIM(F44)),'ReferenceLookups'!$A$7:$B$15,2,FALSE))</x:f>
        <x:v>Microsoft365</x:v>
      </x:c>
      <x:c r="P44" s="2" t="str">
        <x:f>IF(OR(C44&lt;&gt;TRIM(C44),E44&lt;&gt;TRIM(E44),F44&lt;&gt;TRIM(F44)),"REVIEW","No change")</x:f>
        <x:v>REVIEW</x:v>
      </x:c>
      <x:c r="Q44" s="2" t="n">
        <x:f>COUNTIF($B$7:$B$106,B44)</x:f>
        <x:v>1</x:v>
      </x:c>
      <x:c r="R44" s="2" t="n">
        <x:f>COUNTIF($B$7:B44,B44)</x:f>
        <x:v>1</x:v>
      </x:c>
      <x:c r="S44" s="2" t="str">
        <x:f>B44&amp;"~"&amp;C44&amp;"~"&amp;D44&amp;"~"&amp;E44&amp;"~"&amp;F44&amp;"~"&amp;G44&amp;"~"&amp;H44&amp;"~"&amp;I44&amp;"~"&amp;J44&amp;"~"&amp;K44&amp;"~"&amp;L44</x:f>
        <x:v>DP-1038~  Casey Park ~2026-10-10~Closed~Microsoft365~East~Normal~23~48.75~Web~Excel import review</x:v>
      </x:c>
      <x:c r="T44" s="2" t="n">
        <x:f>COUNTIF($S$7:$S$106,S44)</x:f>
        <x:v>1</x:v>
      </x:c>
      <x:c r="U44" s="2" t="n">
        <x:f>COUNTIF($S$7:S44,S44)</x:f>
        <x:v>1</x:v>
      </x:c>
      <x:c r="V44" s="2" t="str">
        <x:f>IF(Q44=1,"Single ID",IF(T44=Q44,"Repeated same fields","Conflicting ID"))</x:f>
        <x:v>Single ID</x:v>
      </x:c>
      <x:c r="W44" s="2" t="str">
        <x:f>IF(D44="","MISSING",IF(AND(LEN(D44)=10,MID(D44,5,1)="-",MID(D44,8,1)="-"),"ISO candidate","REVIEW"))</x:f>
        <x:v>ISO candidate</x:v>
      </x:c>
      <x:c r="X44" s="18" t="n">
        <x:f>IF(W44="ISO candidate",DATE(VALUE(LEFT(D44,4)),VALUE(MID(D44,6,2)),VALUE(RIGHT(D44,2))),"")</x:f>
        <x:v>46305</x:v>
      </x:c>
      <x:c r="Y44" s="2" t="str">
        <x:f>IF(W44&lt;&gt;"ISO candidate",W44,IF(TEXT(X44,"yyyy-mm-dd")=D44,"Valid ISO","INVALID"))</x:f>
        <x:v>Valid ISO</x:v>
      </x:c>
      <x:c r="Z44" s="20" t="str">
        <x:v>Review</x:v>
      </x:c>
      <x:c r="AA44" s="20"/>
      <x:c r="AB44" s="2" t="str">
        <x:f>IF(O44="REVIEW","UNMAPPED",IF(TRIM(F44)=O44,"Canonical","Alias mapped"))</x:f>
        <x:v>Canonical</x:v>
      </x:c>
    </x:row>
    <x:row r="45" ht="31" customHeight="1">
      <x:c r="A45" s="2" t="n">
        <x:v>39</x:v>
      </x:c>
      <x:c r="B45" s="2" t="str">
        <x:v>DP-1039</x:v>
      </x:c>
      <x:c r="C45" s="2" t="str">
        <x:v>Riley James</x:v>
      </x:c>
      <x:c r="D45" s="12" t="str">
        <x:v>2026-10-11</x:v>
      </x:c>
      <x:c r="E45" s="2" t="str">
        <x:v>Pending</x:v>
      </x:c>
      <x:c r="F45" s="2" t="str">
        <x:v>Printing</x:v>
      </x:c>
      <x:c r="G45" s="2" t="str">
        <x:v>Central</x:v>
      </x:c>
      <x:c r="H45" s="2" t="str">
        <x:v>High</x:v>
      </x:c>
      <x:c r="I45" s="10" t="n">
        <x:v>30</x:v>
      </x:c>
      <x:c r="J45" s="11" t="n">
        <x:v>56</x:v>
      </x:c>
      <x:c r="K45" s="2" t="str">
        <x:v>Phone</x:v>
      </x:c>
      <x:c r="L45" s="13" t="str">
        <x:v>Scanner connection</x:v>
      </x:c>
      <x:c r="M45" s="2" t="str">
        <x:f>TRIM(C45)</x:f>
        <x:v>Riley James</x:v>
      </x:c>
      <x:c r="N45" s="2" t="str">
        <x:f>UPPER(TRIM(E45))</x:f>
        <x:v>PENDING</x:v>
      </x:c>
      <x:c r="O45" s="2" t="str">
        <x:f>IF(COUNTIF('ReferenceLookups'!$A$7:$A$15,UPPER(TRIM(F45)))=0,"REVIEW",VLOOKUP(UPPER(TRIM(F45)),'ReferenceLookups'!$A$7:$B$15,2,FALSE))</x:f>
        <x:v>Printing</x:v>
      </x:c>
      <x:c r="P45" s="2" t="str">
        <x:f>IF(OR(C45&lt;&gt;TRIM(C45),E45&lt;&gt;TRIM(E45),F45&lt;&gt;TRIM(F45)),"REVIEW","No change")</x:f>
        <x:v>No change</x:v>
      </x:c>
      <x:c r="Q45" s="2" t="n">
        <x:f>COUNTIF($B$7:$B$106,B45)</x:f>
        <x:v>1</x:v>
      </x:c>
      <x:c r="R45" s="2" t="n">
        <x:f>COUNTIF($B$7:B45,B45)</x:f>
        <x:v>1</x:v>
      </x:c>
      <x:c r="S45" s="2" t="str">
        <x:f>B45&amp;"~"&amp;C45&amp;"~"&amp;D45&amp;"~"&amp;E45&amp;"~"&amp;F45&amp;"~"&amp;G45&amp;"~"&amp;H45&amp;"~"&amp;I45&amp;"~"&amp;J45&amp;"~"&amp;K45&amp;"~"&amp;L45</x:f>
        <x:v>DP-1039~Riley James~2026-10-11~Pending~Printing~Central~High~30~56~Phone~Scanner connection</x:v>
      </x:c>
      <x:c r="T45" s="2" t="n">
        <x:f>COUNTIF($S$7:$S$106,S45)</x:f>
        <x:v>1</x:v>
      </x:c>
      <x:c r="U45" s="2" t="n">
        <x:f>COUNTIF($S$7:S45,S45)</x:f>
        <x:v>1</x:v>
      </x:c>
      <x:c r="V45" s="2" t="str">
        <x:f>IF(Q45=1,"Single ID",IF(T45=Q45,"Repeated same fields","Conflicting ID"))</x:f>
        <x:v>Single ID</x:v>
      </x:c>
      <x:c r="W45" s="2" t="str">
        <x:f>IF(D45="","MISSING",IF(AND(LEN(D45)=10,MID(D45,5,1)="-",MID(D45,8,1)="-"),"ISO candidate","REVIEW"))</x:f>
        <x:v>ISO candidate</x:v>
      </x:c>
      <x:c r="X45" s="18" t="n">
        <x:f>IF(W45="ISO candidate",DATE(VALUE(LEFT(D45,4)),VALUE(MID(D45,6,2)),VALUE(RIGHT(D45,2))),"")</x:f>
        <x:v>46306</x:v>
      </x:c>
      <x:c r="Y45" s="2" t="str">
        <x:f>IF(W45&lt;&gt;"ISO candidate",W45,IF(TEXT(X45,"yyyy-mm-dd")=D45,"Valid ISO","INVALID"))</x:f>
        <x:v>Valid ISO</x:v>
      </x:c>
      <x:c r="Z45" s="20" t="str">
        <x:v>Review</x:v>
      </x:c>
      <x:c r="AA45" s="20"/>
      <x:c r="AB45" s="2" t="str">
        <x:f>IF(O45="REVIEW","UNMAPPED",IF(TRIM(F45)=O45,"Canonical","Alias mapped"))</x:f>
        <x:v>Canonical</x:v>
      </x:c>
    </x:row>
    <x:row r="46" ht="31" customHeight="1">
      <x:c r="A46" s="2" t="n">
        <x:v>40</x:v>
      </x:c>
      <x:c r="B46" s="2" t="str">
        <x:v>DP-1040</x:v>
      </x:c>
      <x:c r="C46" s="2" t="str">
        <x:v>Jamie Cole</x:v>
      </x:c>
      <x:c r="D46" s="12" t="str">
        <x:v>2026-10-12</x:v>
      </x:c>
      <x:c r="E46" s="2" t="str">
        <x:v>Resolved</x:v>
      </x:c>
      <x:c r="F46" s="2" t="str">
        <x:v>PDF</x:v>
      </x:c>
      <x:c r="G46" s="2" t="str">
        <x:v>West</x:v>
      </x:c>
      <x:c r="H46" s="2" t="str">
        <x:v>Low</x:v>
      </x:c>
      <x:c r="I46" s="10" t="n">
        <x:v>37</x:v>
      </x:c>
      <x:c r="J46" s="11" t="n">
        <x:v>63.25</x:v>
      </x:c>
      <x:c r="K46" s="2" t="str">
        <x:v>Email</x:v>
      </x:c>
      <x:c r="L46" s="13" t="str">
        <x:v>PDF form saving</x:v>
      </x:c>
      <x:c r="M46" s="2" t="str">
        <x:f>TRIM(C46)</x:f>
        <x:v>Jamie Cole</x:v>
      </x:c>
      <x:c r="N46" s="2" t="str">
        <x:f>UPPER(TRIM(E46))</x:f>
        <x:v>RESOLVED</x:v>
      </x:c>
      <x:c r="O46" s="2" t="str">
        <x:f>IF(COUNTIF('ReferenceLookups'!$A$7:$A$15,UPPER(TRIM(F46)))=0,"REVIEW",VLOOKUP(UPPER(TRIM(F46)),'ReferenceLookups'!$A$7:$B$15,2,FALSE))</x:f>
        <x:v>PDF</x:v>
      </x:c>
      <x:c r="P46" s="2" t="str">
        <x:f>IF(OR(C46&lt;&gt;TRIM(C46),E46&lt;&gt;TRIM(E46),F46&lt;&gt;TRIM(F46)),"REVIEW","No change")</x:f>
        <x:v>No change</x:v>
      </x:c>
      <x:c r="Q46" s="2" t="n">
        <x:f>COUNTIF($B$7:$B$106,B46)</x:f>
        <x:v>1</x:v>
      </x:c>
      <x:c r="R46" s="2" t="n">
        <x:f>COUNTIF($B$7:B46,B46)</x:f>
        <x:v>1</x:v>
      </x:c>
      <x:c r="S46" s="2" t="str">
        <x:f>B46&amp;"~"&amp;C46&amp;"~"&amp;D46&amp;"~"&amp;E46&amp;"~"&amp;F46&amp;"~"&amp;G46&amp;"~"&amp;H46&amp;"~"&amp;I46&amp;"~"&amp;J46&amp;"~"&amp;K46&amp;"~"&amp;L46</x:f>
        <x:v>DP-1040~Jamie Cole~2026-10-12~Resolved~PDF~West~Low~37~63.25~Email~PDF form saving</x:v>
      </x:c>
      <x:c r="T46" s="2" t="n">
        <x:f>COUNTIF($S$7:$S$106,S46)</x:f>
        <x:v>1</x:v>
      </x:c>
      <x:c r="U46" s="2" t="n">
        <x:f>COUNTIF($S$7:S46,S46)</x:f>
        <x:v>1</x:v>
      </x:c>
      <x:c r="V46" s="2" t="str">
        <x:f>IF(Q46=1,"Single ID",IF(T46=Q46,"Repeated same fields","Conflicting ID"))</x:f>
        <x:v>Single ID</x:v>
      </x:c>
      <x:c r="W46" s="2" t="str">
        <x:f>IF(D46="","MISSING",IF(AND(LEN(D46)=10,MID(D46,5,1)="-",MID(D46,8,1)="-"),"ISO candidate","REVIEW"))</x:f>
        <x:v>ISO candidate</x:v>
      </x:c>
      <x:c r="X46" s="18" t="n">
        <x:f>IF(W46="ISO candidate",DATE(VALUE(LEFT(D46,4)),VALUE(MID(D46,6,2)),VALUE(RIGHT(D46,2))),"")</x:f>
        <x:v>46307</x:v>
      </x:c>
      <x:c r="Y46" s="2" t="str">
        <x:f>IF(W46&lt;&gt;"ISO candidate",W46,IF(TEXT(X46,"yyyy-mm-dd")=D46,"Valid ISO","INVALID"))</x:f>
        <x:v>Valid ISO</x:v>
      </x:c>
      <x:c r="Z46" s="20" t="str">
        <x:v>Review</x:v>
      </x:c>
      <x:c r="AA46" s="20"/>
      <x:c r="AB46" s="2" t="str">
        <x:f>IF(O46="REVIEW","UNMAPPED",IF(TRIM(F46)=O46,"Canonical","Alias mapped"))</x:f>
        <x:v>Canonical</x:v>
      </x:c>
    </x:row>
    <x:row r="47" ht="31" customHeight="1">
      <x:c r="A47" s="2" t="n">
        <x:v>41</x:v>
      </x:c>
      <x:c r="B47" s="2" t="str">
        <x:v>DP-1041</x:v>
      </x:c>
      <x:c r="C47" s="2" t="str">
        <x:v>Robin Fox</x:v>
      </x:c>
      <x:c r="D47" s="12" t="str">
        <x:v>2026-10-13</x:v>
      </x:c>
      <x:c r="E47" s="2" t="str">
        <x:v>Open</x:v>
      </x:c>
      <x:c r="F47" s="2" t="str">
        <x:v>Windows11</x:v>
      </x:c>
      <x:c r="G47" s="2" t="str">
        <x:v>East</x:v>
      </x:c>
      <x:c r="H47" s="2" t="str">
        <x:v>Normal</x:v>
      </x:c>
      <x:c r="I47" s="10" t="n">
        <x:v>44</x:v>
      </x:c>
      <x:c r="J47" s="11" t="n">
        <x:v>70.5</x:v>
      </x:c>
      <x:c r="K47" s="2" t="str">
        <x:v>Web</x:v>
      </x:c>
      <x:c r="L47" s="13" t="str">
        <x:v>Wi-Fi connection drops</x:v>
      </x:c>
      <x:c r="M47" s="2" t="str">
        <x:f>TRIM(C47)</x:f>
        <x:v>Robin Fox</x:v>
      </x:c>
      <x:c r="N47" s="2" t="str">
        <x:f>UPPER(TRIM(E47))</x:f>
        <x:v>OPEN</x:v>
      </x:c>
      <x:c r="O47" s="2" t="str">
        <x:f>IF(COUNTIF('ReferenceLookups'!$A$7:$A$15,UPPER(TRIM(F47)))=0,"REVIEW",VLOOKUP(UPPER(TRIM(F47)),'ReferenceLookups'!$A$7:$B$15,2,FALSE))</x:f>
        <x:v>Windows</x:v>
      </x:c>
      <x:c r="P47" s="2" t="str">
        <x:f>IF(OR(C47&lt;&gt;TRIM(C47),E47&lt;&gt;TRIM(E47),F47&lt;&gt;TRIM(F47)),"REVIEW","No change")</x:f>
        <x:v>No change</x:v>
      </x:c>
      <x:c r="Q47" s="2" t="n">
        <x:f>COUNTIF($B$7:$B$106,B47)</x:f>
        <x:v>1</x:v>
      </x:c>
      <x:c r="R47" s="2" t="n">
        <x:f>COUNTIF($B$7:B47,B47)</x:f>
        <x:v>1</x:v>
      </x:c>
      <x:c r="S47" s="2" t="str">
        <x:f>B47&amp;"~"&amp;C47&amp;"~"&amp;D47&amp;"~"&amp;E47&amp;"~"&amp;F47&amp;"~"&amp;G47&amp;"~"&amp;H47&amp;"~"&amp;I47&amp;"~"&amp;J47&amp;"~"&amp;K47&amp;"~"&amp;L47</x:f>
        <x:v>DP-1041~Robin Fox~2026-10-13~Open~Windows11~East~Normal~44~70.5~Web~Wi-Fi connection drops</x:v>
      </x:c>
      <x:c r="T47" s="2" t="n">
        <x:f>COUNTIF($S$7:$S$106,S47)</x:f>
        <x:v>1</x:v>
      </x:c>
      <x:c r="U47" s="2" t="n">
        <x:f>COUNTIF($S$7:S47,S47)</x:f>
        <x:v>1</x:v>
      </x:c>
      <x:c r="V47" s="2" t="str">
        <x:f>IF(Q47=1,"Single ID",IF(T47=Q47,"Repeated same fields","Conflicting ID"))</x:f>
        <x:v>Single ID</x:v>
      </x:c>
      <x:c r="W47" s="2" t="str">
        <x:f>IF(D47="","MISSING",IF(AND(LEN(D47)=10,MID(D47,5,1)="-",MID(D47,8,1)="-"),"ISO candidate","REVIEW"))</x:f>
        <x:v>ISO candidate</x:v>
      </x:c>
      <x:c r="X47" s="18" t="n">
        <x:f>IF(W47="ISO candidate",DATE(VALUE(LEFT(D47,4)),VALUE(MID(D47,6,2)),VALUE(RIGHT(D47,2))),"")</x:f>
        <x:v>46308</x:v>
      </x:c>
      <x:c r="Y47" s="2" t="str">
        <x:f>IF(W47&lt;&gt;"ISO candidate",W47,IF(TEXT(X47,"yyyy-mm-dd")=D47,"Valid ISO","INVALID"))</x:f>
        <x:v>Valid ISO</x:v>
      </x:c>
      <x:c r="Z47" s="20" t="str">
        <x:v>Review</x:v>
      </x:c>
      <x:c r="AA47" s="20"/>
      <x:c r="AB47" s="2" t="str">
        <x:f>IF(O47="REVIEW","UNMAPPED",IF(TRIM(F47)=O47,"Canonical","Alias mapped"))</x:f>
        <x:v>Alias mapped</x:v>
      </x:c>
    </x:row>
    <x:row r="48" ht="31" customHeight="1">
      <x:c r="A48" s="2" t="n">
        <x:v>42</x:v>
      </x:c>
      <x:c r="B48" s="2" t="str">
        <x:v>DP-1042</x:v>
      </x:c>
      <x:c r="C48" s="2" t="str">
        <x:v>Drew Hayes</x:v>
      </x:c>
      <x:c r="D48" s="12" t="str">
        <x:v>2026-10-14</x:v>
      </x:c>
      <x:c r="E48" s="2" t="str">
        <x:v>OPEN</x:v>
      </x:c>
      <x:c r="F48" s="2" t="str">
        <x:v>Microsoft365</x:v>
      </x:c>
      <x:c r="G48" s="2" t="str">
        <x:v>Central</x:v>
      </x:c>
      <x:c r="H48" s="2" t="str">
        <x:v>High</x:v>
      </x:c>
      <x:c r="I48" s="10" t="n">
        <x:v>51</x:v>
      </x:c>
      <x:c r="J48" s="11" t="n">
        <x:v>77.75</x:v>
      </x:c>
      <x:c r="K48" s="2" t="str">
        <x:v>Phone</x:v>
      </x:c>
      <x:c r="L48" s="13" t="str">
        <x:v>Word heading layout</x:v>
      </x:c>
      <x:c r="M48" s="2" t="str">
        <x:f>TRIM(C48)</x:f>
        <x:v>Drew Hayes</x:v>
      </x:c>
      <x:c r="N48" s="2" t="str">
        <x:f>UPPER(TRIM(E48))</x:f>
        <x:v>OPEN</x:v>
      </x:c>
      <x:c r="O48" s="2" t="str">
        <x:f>IF(COUNTIF('ReferenceLookups'!$A$7:$A$15,UPPER(TRIM(F48)))=0,"REVIEW",VLOOKUP(UPPER(TRIM(F48)),'ReferenceLookups'!$A$7:$B$15,2,FALSE))</x:f>
        <x:v>Microsoft365</x:v>
      </x:c>
      <x:c r="P48" s="2" t="str">
        <x:f>IF(OR(C48&lt;&gt;TRIM(C48),E48&lt;&gt;TRIM(E48),F48&lt;&gt;TRIM(F48)),"REVIEW","No change")</x:f>
        <x:v>No change</x:v>
      </x:c>
      <x:c r="Q48" s="2" t="n">
        <x:f>COUNTIF($B$7:$B$106,B48)</x:f>
        <x:v>1</x:v>
      </x:c>
      <x:c r="R48" s="2" t="n">
        <x:f>COUNTIF($B$7:B48,B48)</x:f>
        <x:v>1</x:v>
      </x:c>
      <x:c r="S48" s="2" t="str">
        <x:f>B48&amp;"~"&amp;C48&amp;"~"&amp;D48&amp;"~"&amp;E48&amp;"~"&amp;F48&amp;"~"&amp;G48&amp;"~"&amp;H48&amp;"~"&amp;I48&amp;"~"&amp;J48&amp;"~"&amp;K48&amp;"~"&amp;L48</x:f>
        <x:v>DP-1042~Drew Hayes~2026-10-14~OPEN~Microsoft365~Central~High~51~77.75~Phone~Word heading layout</x:v>
      </x:c>
      <x:c r="T48" s="2" t="n">
        <x:f>COUNTIF($S$7:$S$106,S48)</x:f>
        <x:v>1</x:v>
      </x:c>
      <x:c r="U48" s="2" t="n">
        <x:f>COUNTIF($S$7:S48,S48)</x:f>
        <x:v>1</x:v>
      </x:c>
      <x:c r="V48" s="2" t="str">
        <x:f>IF(Q48=1,"Single ID",IF(T48=Q48,"Repeated same fields","Conflicting ID"))</x:f>
        <x:v>Single ID</x:v>
      </x:c>
      <x:c r="W48" s="2" t="str">
        <x:f>IF(D48="","MISSING",IF(AND(LEN(D48)=10,MID(D48,5,1)="-",MID(D48,8,1)="-"),"ISO candidate","REVIEW"))</x:f>
        <x:v>ISO candidate</x:v>
      </x:c>
      <x:c r="X48" s="18" t="n">
        <x:f>IF(W48="ISO candidate",DATE(VALUE(LEFT(D48,4)),VALUE(MID(D48,6,2)),VALUE(RIGHT(D48,2))),"")</x:f>
        <x:v>46309</x:v>
      </x:c>
      <x:c r="Y48" s="2" t="str">
        <x:f>IF(W48&lt;&gt;"ISO candidate",W48,IF(TEXT(X48,"yyyy-mm-dd")=D48,"Valid ISO","INVALID"))</x:f>
        <x:v>Valid ISO</x:v>
      </x:c>
      <x:c r="Z48" s="20" t="str">
        <x:v>Review</x:v>
      </x:c>
      <x:c r="AA48" s="20"/>
      <x:c r="AB48" s="2" t="str">
        <x:f>IF(O48="REVIEW","UNMAPPED",IF(TRIM(F48)=O48,"Canonical","Alias mapped"))</x:f>
        <x:v>Canonical</x:v>
      </x:c>
    </x:row>
    <x:row r="49" ht="31" customHeight="1">
      <x:c r="A49" s="2" t="n">
        <x:v>43</x:v>
      </x:c>
      <x:c r="B49" s="2" t="str">
        <x:v>DP-1043</x:v>
      </x:c>
      <x:c r="C49" s="2" t="str">
        <x:v>Avery Scott</x:v>
      </x:c>
      <x:c r="D49" s="12" t="str">
        <x:v>2026-10-15</x:v>
      </x:c>
      <x:c r="E49" s="2" t="str">
        <x:v>Open</x:v>
      </x:c>
      <x:c r="F49" s="2" t="str">
        <x:v>Printing</x:v>
      </x:c>
      <x:c r="G49" s="2" t="str">
        <x:v>West</x:v>
      </x:c>
      <x:c r="H49" s="2" t="str">
        <x:v>Low</x:v>
      </x:c>
      <x:c r="I49" s="10" t="n">
        <x:v>58</x:v>
      </x:c>
      <x:c r="J49" s="11" t="n">
        <x:v>85</x:v>
      </x:c>
      <x:c r="K49" s="2" t="str">
        <x:v>Email</x:v>
      </x:c>
      <x:c r="L49" s="13" t="str">
        <x:v>Printer queue paused</x:v>
      </x:c>
      <x:c r="M49" s="2" t="str">
        <x:f>TRIM(C49)</x:f>
        <x:v>Avery Scott</x:v>
      </x:c>
      <x:c r="N49" s="2" t="str">
        <x:f>UPPER(TRIM(E49))</x:f>
        <x:v>OPEN</x:v>
      </x:c>
      <x:c r="O49" s="2" t="str">
        <x:f>IF(COUNTIF('ReferenceLookups'!$A$7:$A$15,UPPER(TRIM(F49)))=0,"REVIEW",VLOOKUP(UPPER(TRIM(F49)),'ReferenceLookups'!$A$7:$B$15,2,FALSE))</x:f>
        <x:v>Printing</x:v>
      </x:c>
      <x:c r="P49" s="2" t="str">
        <x:f>IF(OR(C49&lt;&gt;TRIM(C49),E49&lt;&gt;TRIM(E49),F49&lt;&gt;TRIM(F49)),"REVIEW","No change")</x:f>
        <x:v>No change</x:v>
      </x:c>
      <x:c r="Q49" s="2" t="n">
        <x:f>COUNTIF($B$7:$B$106,B49)</x:f>
        <x:v>1</x:v>
      </x:c>
      <x:c r="R49" s="2" t="n">
        <x:f>COUNTIF($B$7:B49,B49)</x:f>
        <x:v>1</x:v>
      </x:c>
      <x:c r="S49" s="2" t="str">
        <x:f>B49&amp;"~"&amp;C49&amp;"~"&amp;D49&amp;"~"&amp;E49&amp;"~"&amp;F49&amp;"~"&amp;G49&amp;"~"&amp;H49&amp;"~"&amp;I49&amp;"~"&amp;J49&amp;"~"&amp;K49&amp;"~"&amp;L49</x:f>
        <x:v>DP-1043~Avery Scott~2026-10-15~Open~Printing~West~Low~58~85~Email~Printer queue paused</x:v>
      </x:c>
      <x:c r="T49" s="2" t="n">
        <x:f>COUNTIF($S$7:$S$106,S49)</x:f>
        <x:v>1</x:v>
      </x:c>
      <x:c r="U49" s="2" t="n">
        <x:f>COUNTIF($S$7:S49,S49)</x:f>
        <x:v>1</x:v>
      </x:c>
      <x:c r="V49" s="2" t="str">
        <x:f>IF(Q49=1,"Single ID",IF(T49=Q49,"Repeated same fields","Conflicting ID"))</x:f>
        <x:v>Single ID</x:v>
      </x:c>
      <x:c r="W49" s="2" t="str">
        <x:f>IF(D49="","MISSING",IF(AND(LEN(D49)=10,MID(D49,5,1)="-",MID(D49,8,1)="-"),"ISO candidate","REVIEW"))</x:f>
        <x:v>ISO candidate</x:v>
      </x:c>
      <x:c r="X49" s="18" t="n">
        <x:f>IF(W49="ISO candidate",DATE(VALUE(LEFT(D49,4)),VALUE(MID(D49,6,2)),VALUE(RIGHT(D49,2))),"")</x:f>
        <x:v>46310</x:v>
      </x:c>
      <x:c r="Y49" s="2" t="str">
        <x:f>IF(W49&lt;&gt;"ISO candidate",W49,IF(TEXT(X49,"yyyy-mm-dd")=D49,"Valid ISO","INVALID"))</x:f>
        <x:v>Valid ISO</x:v>
      </x:c>
      <x:c r="Z49" s="20" t="str">
        <x:v>Review</x:v>
      </x:c>
      <x:c r="AA49" s="20"/>
      <x:c r="AB49" s="2" t="str">
        <x:f>IF(O49="REVIEW","UNMAPPED",IF(TRIM(F49)=O49,"Canonical","Alias mapped"))</x:f>
        <x:v>Canonical</x:v>
      </x:c>
    </x:row>
    <x:row r="50" ht="31" customHeight="1">
      <x:c r="A50" s="2" t="n">
        <x:v>44</x:v>
      </x:c>
      <x:c r="B50" s="2" t="str">
        <x:v>DP-1044</x:v>
      </x:c>
      <x:c r="C50" s="2" t="str">
        <x:v>Quinn Bell</x:v>
      </x:c>
      <x:c r="D50" s="12" t="str">
        <x:v>2026-10-16</x:v>
      </x:c>
      <x:c r="E50" s="2" t="str">
        <x:v>Closed</x:v>
      </x:c>
      <x:c r="F50" s="2" t="str">
        <x:v>PDF</x:v>
      </x:c>
      <x:c r="G50" s="2" t="str">
        <x:v>East</x:v>
      </x:c>
      <x:c r="H50" s="2" t="str">
        <x:v>Normal</x:v>
      </x:c>
      <x:c r="I50" s="10" t="n">
        <x:v>65</x:v>
      </x:c>
      <x:c r="J50" s="11" t="n">
        <x:v>12.5</x:v>
      </x:c>
      <x:c r="K50" s="2" t="str">
        <x:v>Web</x:v>
      </x:c>
      <x:c r="L50" s="13" t="str">
        <x:v>PDF page scaling</x:v>
      </x:c>
      <x:c r="M50" s="2" t="str">
        <x:f>TRIM(C50)</x:f>
        <x:v>Quinn Bell</x:v>
      </x:c>
      <x:c r="N50" s="2" t="str">
        <x:f>UPPER(TRIM(E50))</x:f>
        <x:v>CLOSED</x:v>
      </x:c>
      <x:c r="O50" s="2" t="str">
        <x:f>IF(COUNTIF('ReferenceLookups'!$A$7:$A$15,UPPER(TRIM(F50)))=0,"REVIEW",VLOOKUP(UPPER(TRIM(F50)),'ReferenceLookups'!$A$7:$B$15,2,FALSE))</x:f>
        <x:v>PDF</x:v>
      </x:c>
      <x:c r="P50" s="2" t="str">
        <x:f>IF(OR(C50&lt;&gt;TRIM(C50),E50&lt;&gt;TRIM(E50),F50&lt;&gt;TRIM(F50)),"REVIEW","No change")</x:f>
        <x:v>No change</x:v>
      </x:c>
      <x:c r="Q50" s="2" t="n">
        <x:f>COUNTIF($B$7:$B$106,B50)</x:f>
        <x:v>1</x:v>
      </x:c>
      <x:c r="R50" s="2" t="n">
        <x:f>COUNTIF($B$7:B50,B50)</x:f>
        <x:v>1</x:v>
      </x:c>
      <x:c r="S50" s="2" t="str">
        <x:f>B50&amp;"~"&amp;C50&amp;"~"&amp;D50&amp;"~"&amp;E50&amp;"~"&amp;F50&amp;"~"&amp;G50&amp;"~"&amp;H50&amp;"~"&amp;I50&amp;"~"&amp;J50&amp;"~"&amp;K50&amp;"~"&amp;L50</x:f>
        <x:v>DP-1044~Quinn Bell~2026-10-16~Closed~PDF~East~Normal~65~12.5~Web~PDF page scaling</x:v>
      </x:c>
      <x:c r="T50" s="2" t="n">
        <x:f>COUNTIF($S$7:$S$106,S50)</x:f>
        <x:v>1</x:v>
      </x:c>
      <x:c r="U50" s="2" t="n">
        <x:f>COUNTIF($S$7:S50,S50)</x:f>
        <x:v>1</x:v>
      </x:c>
      <x:c r="V50" s="2" t="str">
        <x:f>IF(Q50=1,"Single ID",IF(T50=Q50,"Repeated same fields","Conflicting ID"))</x:f>
        <x:v>Single ID</x:v>
      </x:c>
      <x:c r="W50" s="2" t="str">
        <x:f>IF(D50="","MISSING",IF(AND(LEN(D50)=10,MID(D50,5,1)="-",MID(D50,8,1)="-"),"ISO candidate","REVIEW"))</x:f>
        <x:v>ISO candidate</x:v>
      </x:c>
      <x:c r="X50" s="18" t="n">
        <x:f>IF(W50="ISO candidate",DATE(VALUE(LEFT(D50,4)),VALUE(MID(D50,6,2)),VALUE(RIGHT(D50,2))),"")</x:f>
        <x:v>46311</x:v>
      </x:c>
      <x:c r="Y50" s="2" t="str">
        <x:f>IF(W50&lt;&gt;"ISO candidate",W50,IF(TEXT(X50,"yyyy-mm-dd")=D50,"Valid ISO","INVALID"))</x:f>
        <x:v>Valid ISO</x:v>
      </x:c>
      <x:c r="Z50" s="20" t="str">
        <x:v>Review</x:v>
      </x:c>
      <x:c r="AA50" s="20"/>
      <x:c r="AB50" s="2" t="str">
        <x:f>IF(O50="REVIEW","UNMAPPED",IF(TRIM(F50)=O50,"Canonical","Alias mapped"))</x:f>
        <x:v>Canonical</x:v>
      </x:c>
    </x:row>
    <x:row r="51" ht="31" customHeight="1">
      <x:c r="A51" s="2" t="n">
        <x:v>45</x:v>
      </x:c>
      <x:c r="B51" s="2" t="str">
        <x:v>DP-1045</x:v>
      </x:c>
      <x:c r="C51" s="2" t="str">
        <x:v>Sage Kim</x:v>
      </x:c>
      <x:c r="D51" s="12" t="str">
        <x:v>2026-10-17</x:v>
      </x:c>
      <x:c r="E51" s="2" t="str">
        <x:v>Pending</x:v>
      </x:c>
      <x:c r="F51" s="2" t="str">
        <x:v>Windows</x:v>
      </x:c>
      <x:c r="G51" s="2" t="str">
        <x:v>Central</x:v>
      </x:c>
      <x:c r="H51" s="2" t="str">
        <x:v>High</x:v>
      </x:c>
      <x:c r="I51" s="10" t="n">
        <x:v>72</x:v>
      </x:c>
      <x:c r="J51" s="11" t="n">
        <x:v>19.75</x:v>
      </x:c>
      <x:c r="K51" s="2" t="str">
        <x:v>Phone</x:v>
      </x:c>
      <x:c r="L51" s="13" t="str">
        <x:v>Bluetooth audio setup</x:v>
      </x:c>
      <x:c r="M51" s="2" t="str">
        <x:f>TRIM(C51)</x:f>
        <x:v>Sage Kim</x:v>
      </x:c>
      <x:c r="N51" s="2" t="str">
        <x:f>UPPER(TRIM(E51))</x:f>
        <x:v>PENDING</x:v>
      </x:c>
      <x:c r="O51" s="2" t="str">
        <x:f>IF(COUNTIF('ReferenceLookups'!$A$7:$A$15,UPPER(TRIM(F51)))=0,"REVIEW",VLOOKUP(UPPER(TRIM(F51)),'ReferenceLookups'!$A$7:$B$15,2,FALSE))</x:f>
        <x:v>Windows</x:v>
      </x:c>
      <x:c r="P51" s="2" t="str">
        <x:f>IF(OR(C51&lt;&gt;TRIM(C51),E51&lt;&gt;TRIM(E51),F51&lt;&gt;TRIM(F51)),"REVIEW","No change")</x:f>
        <x:v>No change</x:v>
      </x:c>
      <x:c r="Q51" s="2" t="n">
        <x:f>COUNTIF($B$7:$B$106,B51)</x:f>
        <x:v>1</x:v>
      </x:c>
      <x:c r="R51" s="2" t="n">
        <x:f>COUNTIF($B$7:B51,B51)</x:f>
        <x:v>1</x:v>
      </x:c>
      <x:c r="S51" s="2" t="str">
        <x:f>B51&amp;"~"&amp;C51&amp;"~"&amp;D51&amp;"~"&amp;E51&amp;"~"&amp;F51&amp;"~"&amp;G51&amp;"~"&amp;H51&amp;"~"&amp;I51&amp;"~"&amp;J51&amp;"~"&amp;K51&amp;"~"&amp;L51</x:f>
        <x:v>DP-1045~Sage Kim~2026-10-17~Pending~Windows~Central~High~72~19.75~Phone~Bluetooth audio setup</x:v>
      </x:c>
      <x:c r="T51" s="2" t="n">
        <x:f>COUNTIF($S$7:$S$106,S51)</x:f>
        <x:v>1</x:v>
      </x:c>
      <x:c r="U51" s="2" t="n">
        <x:f>COUNTIF($S$7:S51,S51)</x:f>
        <x:v>1</x:v>
      </x:c>
      <x:c r="V51" s="2" t="str">
        <x:f>IF(Q51=1,"Single ID",IF(T51=Q51,"Repeated same fields","Conflicting ID"))</x:f>
        <x:v>Single ID</x:v>
      </x:c>
      <x:c r="W51" s="2" t="str">
        <x:f>IF(D51="","MISSING",IF(AND(LEN(D51)=10,MID(D51,5,1)="-",MID(D51,8,1)="-"),"ISO candidate","REVIEW"))</x:f>
        <x:v>ISO candidate</x:v>
      </x:c>
      <x:c r="X51" s="18" t="n">
        <x:f>IF(W51="ISO candidate",DATE(VALUE(LEFT(D51,4)),VALUE(MID(D51,6,2)),VALUE(RIGHT(D51,2))),"")</x:f>
        <x:v>46312</x:v>
      </x:c>
      <x:c r="Y51" s="2" t="str">
        <x:f>IF(W51&lt;&gt;"ISO candidate",W51,IF(TEXT(X51,"yyyy-mm-dd")=D51,"Valid ISO","INVALID"))</x:f>
        <x:v>Valid ISO</x:v>
      </x:c>
      <x:c r="Z51" s="20" t="str">
        <x:v>Review</x:v>
      </x:c>
      <x:c r="AA51" s="20"/>
      <x:c r="AB51" s="2" t="str">
        <x:f>IF(O51="REVIEW","UNMAPPED",IF(TRIM(F51)=O51,"Canonical","Alias mapped"))</x:f>
        <x:v>Canonical</x:v>
      </x:c>
    </x:row>
    <x:row r="52" ht="31" customHeight="1">
      <x:c r="A52" s="2" t="n">
        <x:v>46</x:v>
      </x:c>
      <x:c r="B52" s="2" t="str">
        <x:v>DP-1046</x:v>
      </x:c>
      <x:c r="C52" s="2" t="str">
        <x:v>Maya Chen</x:v>
      </x:c>
      <x:c r="D52" s="12" t="str">
        <x:v>2026-10-18</x:v>
      </x:c>
      <x:c r="E52" s="2" t="str">
        <x:v>Resolved</x:v>
      </x:c>
      <x:c r="F52" s="2" t="str">
        <x:v>Microsoft365</x:v>
      </x:c>
      <x:c r="G52" s="2" t="str">
        <x:v>West</x:v>
      </x:c>
      <x:c r="H52" s="2" t="str">
        <x:v>Low</x:v>
      </x:c>
      <x:c r="I52" s="10" t="n">
        <x:v>79</x:v>
      </x:c>
      <x:c r="J52" s="11" t="n">
        <x:v>27</x:v>
      </x:c>
      <x:c r="K52" s="2" t="str">
        <x:v>Email</x:v>
      </x:c>
      <x:c r="L52" s="13" t="str">
        <x:v>Excel import review</x:v>
      </x:c>
      <x:c r="M52" s="2" t="str">
        <x:f>TRIM(C52)</x:f>
        <x:v>Maya Chen</x:v>
      </x:c>
      <x:c r="N52" s="2" t="str">
        <x:f>UPPER(TRIM(E52))</x:f>
        <x:v>RESOLVED</x:v>
      </x:c>
      <x:c r="O52" s="2" t="str">
        <x:f>IF(COUNTIF('ReferenceLookups'!$A$7:$A$15,UPPER(TRIM(F52)))=0,"REVIEW",VLOOKUP(UPPER(TRIM(F52)),'ReferenceLookups'!$A$7:$B$15,2,FALSE))</x:f>
        <x:v>Microsoft365</x:v>
      </x:c>
      <x:c r="P52" s="2" t="str">
        <x:f>IF(OR(C52&lt;&gt;TRIM(C52),E52&lt;&gt;TRIM(E52),F52&lt;&gt;TRIM(F52)),"REVIEW","No change")</x:f>
        <x:v>No change</x:v>
      </x:c>
      <x:c r="Q52" s="2" t="n">
        <x:f>COUNTIF($B$7:$B$106,B52)</x:f>
        <x:v>2</x:v>
      </x:c>
      <x:c r="R52" s="2" t="n">
        <x:f>COUNTIF($B$7:B52,B52)</x:f>
        <x:v>1</x:v>
      </x:c>
      <x:c r="S52" s="2" t="str">
        <x:f>B52&amp;"~"&amp;C52&amp;"~"&amp;D52&amp;"~"&amp;E52&amp;"~"&amp;F52&amp;"~"&amp;G52&amp;"~"&amp;H52&amp;"~"&amp;I52&amp;"~"&amp;J52&amp;"~"&amp;K52&amp;"~"&amp;L52</x:f>
        <x:v>DP-1046~Maya Chen~2026-10-18~Resolved~Microsoft365~West~Low~79~27~Email~Excel import review</x:v>
      </x:c>
      <x:c r="T52" s="2" t="n">
        <x:f>COUNTIF($S$7:$S$106,S52)</x:f>
        <x:v>2</x:v>
      </x:c>
      <x:c r="U52" s="2" t="n">
        <x:f>COUNTIF($S$7:S52,S52)</x:f>
        <x:v>1</x:v>
      </x:c>
      <x:c r="V52" s="2" t="str">
        <x:f>IF(Q52=1,"Single ID",IF(T52=Q52,"Repeated same fields","Conflicting ID"))</x:f>
        <x:v>Repeated same fields</x:v>
      </x:c>
      <x:c r="W52" s="2" t="str">
        <x:f>IF(D52="","MISSING",IF(AND(LEN(D52)=10,MID(D52,5,1)="-",MID(D52,8,1)="-"),"ISO candidate","REVIEW"))</x:f>
        <x:v>ISO candidate</x:v>
      </x:c>
      <x:c r="X52" s="18" t="n">
        <x:f>IF(W52="ISO candidate",DATE(VALUE(LEFT(D52,4)),VALUE(MID(D52,6,2)),VALUE(RIGHT(D52,2))),"")</x:f>
        <x:v>46313</x:v>
      </x:c>
      <x:c r="Y52" s="2" t="str">
        <x:f>IF(W52&lt;&gt;"ISO candidate",W52,IF(TEXT(X52,"yyyy-mm-dd")=D52,"Valid ISO","INVALID"))</x:f>
        <x:v>Valid ISO</x:v>
      </x:c>
      <x:c r="Z52" s="20" t="str">
        <x:v>Review</x:v>
      </x:c>
      <x:c r="AA52" s="20"/>
      <x:c r="AB52" s="2" t="str">
        <x:f>IF(O52="REVIEW","UNMAPPED",IF(TRIM(F52)=O52,"Canonical","Alias mapped"))</x:f>
        <x:v>Canonical</x:v>
      </x:c>
    </x:row>
    <x:row r="53" ht="31" customHeight="1">
      <x:c r="A53" s="2" t="n">
        <x:v>47</x:v>
      </x:c>
      <x:c r="B53" s="2" t="str">
        <x:v>DP-1047</x:v>
      </x:c>
      <x:c r="C53" s="2" t="str">
        <x:v>  Jordan Ellis </x:v>
      </x:c>
      <x:c r="D53" s="12" t="str">
        <x:v>2026-10-19</x:v>
      </x:c>
      <x:c r="E53" s="2" t="str">
        <x:v>Open</x:v>
      </x:c>
      <x:c r="F53" s="2" t="str">
        <x:v>Printing</x:v>
      </x:c>
      <x:c r="G53" s="2" t="str">
        <x:v>East</x:v>
      </x:c>
      <x:c r="H53" s="2" t="str">
        <x:v>Normal</x:v>
      </x:c>
      <x:c r="I53" s="10" t="n">
        <x:v>86</x:v>
      </x:c>
      <x:c r="J53" s="11" t="n">
        <x:v>34.25</x:v>
      </x:c>
      <x:c r="K53" s="2" t="str">
        <x:v>Web</x:v>
      </x:c>
      <x:c r="L53" s="13" t="str">
        <x:v>Scanner connection</x:v>
      </x:c>
      <x:c r="M53" s="2" t="str">
        <x:f>TRIM(C53)</x:f>
        <x:v>Jordan Ellis</x:v>
      </x:c>
      <x:c r="N53" s="2" t="str">
        <x:f>UPPER(TRIM(E53))</x:f>
        <x:v>OPEN</x:v>
      </x:c>
      <x:c r="O53" s="2" t="str">
        <x:f>IF(COUNTIF('ReferenceLookups'!$A$7:$A$15,UPPER(TRIM(F53)))=0,"REVIEW",VLOOKUP(UPPER(TRIM(F53)),'ReferenceLookups'!$A$7:$B$15,2,FALSE))</x:f>
        <x:v>Printing</x:v>
      </x:c>
      <x:c r="P53" s="2" t="str">
        <x:f>IF(OR(C53&lt;&gt;TRIM(C53),E53&lt;&gt;TRIM(E53),F53&lt;&gt;TRIM(F53)),"REVIEW","No change")</x:f>
        <x:v>REVIEW</x:v>
      </x:c>
      <x:c r="Q53" s="2" t="n">
        <x:f>COUNTIF($B$7:$B$106,B53)</x:f>
        <x:v>1</x:v>
      </x:c>
      <x:c r="R53" s="2" t="n">
        <x:f>COUNTIF($B$7:B53,B53)</x:f>
        <x:v>1</x:v>
      </x:c>
      <x:c r="S53" s="2" t="str">
        <x:f>B53&amp;"~"&amp;C53&amp;"~"&amp;D53&amp;"~"&amp;E53&amp;"~"&amp;F53&amp;"~"&amp;G53&amp;"~"&amp;H53&amp;"~"&amp;I53&amp;"~"&amp;J53&amp;"~"&amp;K53&amp;"~"&amp;L53</x:f>
        <x:v>DP-1047~  Jordan Ellis ~2026-10-19~Open~Printing~East~Normal~86~34.25~Web~Scanner connection</x:v>
      </x:c>
      <x:c r="T53" s="2" t="n">
        <x:f>COUNTIF($S$7:$S$106,S53)</x:f>
        <x:v>1</x:v>
      </x:c>
      <x:c r="U53" s="2" t="n">
        <x:f>COUNTIF($S$7:S53,S53)</x:f>
        <x:v>1</x:v>
      </x:c>
      <x:c r="V53" s="2" t="str">
        <x:f>IF(Q53=1,"Single ID",IF(T53=Q53,"Repeated same fields","Conflicting ID"))</x:f>
        <x:v>Single ID</x:v>
      </x:c>
      <x:c r="W53" s="2" t="str">
        <x:f>IF(D53="","MISSING",IF(AND(LEN(D53)=10,MID(D53,5,1)="-",MID(D53,8,1)="-"),"ISO candidate","REVIEW"))</x:f>
        <x:v>ISO candidate</x:v>
      </x:c>
      <x:c r="X53" s="18" t="n">
        <x:f>IF(W53="ISO candidate",DATE(VALUE(LEFT(D53,4)),VALUE(MID(D53,6,2)),VALUE(RIGHT(D53,2))),"")</x:f>
        <x:v>46314</x:v>
      </x:c>
      <x:c r="Y53" s="2" t="str">
        <x:f>IF(W53&lt;&gt;"ISO candidate",W53,IF(TEXT(X53,"yyyy-mm-dd")=D53,"Valid ISO","INVALID"))</x:f>
        <x:v>Valid ISO</x:v>
      </x:c>
      <x:c r="Z53" s="20" t="str">
        <x:v>Review</x:v>
      </x:c>
      <x:c r="AA53" s="20"/>
      <x:c r="AB53" s="2" t="str">
        <x:f>IF(O53="REVIEW","UNMAPPED",IF(TRIM(F53)=O53,"Canonical","Alias mapped"))</x:f>
        <x:v>Canonical</x:v>
      </x:c>
    </x:row>
    <x:row r="54" ht="31" customHeight="1">
      <x:c r="A54" s="2" t="n">
        <x:v>48</x:v>
      </x:c>
      <x:c r="B54" s="2" t="str">
        <x:v>DP-1048</x:v>
      </x:c>
      <x:c r="C54" s="2" t="str">
        <x:v>Alex Rivera</x:v>
      </x:c>
      <x:c r="D54" s="12" t="str">
        <x:v>2026-10-20</x:v>
      </x:c>
      <x:c r="E54" s="2" t="str">
        <x:v>Closed</x:v>
      </x:c>
      <x:c r="F54" s="2" t="str">
        <x:v>PDF</x:v>
      </x:c>
      <x:c r="G54" s="2" t="str">
        <x:v>Central</x:v>
      </x:c>
      <x:c r="H54" s="2" t="str">
        <x:v>High</x:v>
      </x:c>
      <x:c r="I54" s="10" t="n">
        <x:v>93</x:v>
      </x:c>
      <x:c r="J54" s="11" t="n">
        <x:v>41.5</x:v>
      </x:c>
      <x:c r="K54" s="2" t="str">
        <x:v>Phone</x:v>
      </x:c>
      <x:c r="L54" s="13" t="str">
        <x:v>PDF form saving</x:v>
      </x:c>
      <x:c r="M54" s="2" t="str">
        <x:f>TRIM(C54)</x:f>
        <x:v>Alex Rivera</x:v>
      </x:c>
      <x:c r="N54" s="2" t="str">
        <x:f>UPPER(TRIM(E54))</x:f>
        <x:v>CLOSED</x:v>
      </x:c>
      <x:c r="O54" s="2" t="str">
        <x:f>IF(COUNTIF('ReferenceLookups'!$A$7:$A$15,UPPER(TRIM(F54)))=0,"REVIEW",VLOOKUP(UPPER(TRIM(F54)),'ReferenceLookups'!$A$7:$B$15,2,FALSE))</x:f>
        <x:v>PDF</x:v>
      </x:c>
      <x:c r="P54" s="2" t="str">
        <x:f>IF(OR(C54&lt;&gt;TRIM(C54),E54&lt;&gt;TRIM(E54),F54&lt;&gt;TRIM(F54)),"REVIEW","No change")</x:f>
        <x:v>No change</x:v>
      </x:c>
      <x:c r="Q54" s="2" t="n">
        <x:f>COUNTIF($B$7:$B$106,B54)</x:f>
        <x:v>1</x:v>
      </x:c>
      <x:c r="R54" s="2" t="n">
        <x:f>COUNTIF($B$7:B54,B54)</x:f>
        <x:v>1</x:v>
      </x:c>
      <x:c r="S54" s="2" t="str">
        <x:f>B54&amp;"~"&amp;C54&amp;"~"&amp;D54&amp;"~"&amp;E54&amp;"~"&amp;F54&amp;"~"&amp;G54&amp;"~"&amp;H54&amp;"~"&amp;I54&amp;"~"&amp;J54&amp;"~"&amp;K54&amp;"~"&amp;L54</x:f>
        <x:v>DP-1048~Alex Rivera~2026-10-20~Closed~PDF~Central~High~93~41.5~Phone~PDF form saving</x:v>
      </x:c>
      <x:c r="T54" s="2" t="n">
        <x:f>COUNTIF($S$7:$S$106,S54)</x:f>
        <x:v>1</x:v>
      </x:c>
      <x:c r="U54" s="2" t="n">
        <x:f>COUNTIF($S$7:S54,S54)</x:f>
        <x:v>1</x:v>
      </x:c>
      <x:c r="V54" s="2" t="str">
        <x:f>IF(Q54=1,"Single ID",IF(T54=Q54,"Repeated same fields","Conflicting ID"))</x:f>
        <x:v>Single ID</x:v>
      </x:c>
      <x:c r="W54" s="2" t="str">
        <x:f>IF(D54="","MISSING",IF(AND(LEN(D54)=10,MID(D54,5,1)="-",MID(D54,8,1)="-"),"ISO candidate","REVIEW"))</x:f>
        <x:v>ISO candidate</x:v>
      </x:c>
      <x:c r="X54" s="18" t="n">
        <x:f>IF(W54="ISO candidate",DATE(VALUE(LEFT(D54,4)),VALUE(MID(D54,6,2)),VALUE(RIGHT(D54,2))),"")</x:f>
        <x:v>46315</x:v>
      </x:c>
      <x:c r="Y54" s="2" t="str">
        <x:f>IF(W54&lt;&gt;"ISO candidate",W54,IF(TEXT(X54,"yyyy-mm-dd")=D54,"Valid ISO","INVALID"))</x:f>
        <x:v>Valid ISO</x:v>
      </x:c>
      <x:c r="Z54" s="20" t="str">
        <x:v>Review</x:v>
      </x:c>
      <x:c r="AA54" s="20"/>
      <x:c r="AB54" s="2" t="str">
        <x:f>IF(O54="REVIEW","UNMAPPED",IF(TRIM(F54)=O54,"Canonical","Alias mapped"))</x:f>
        <x:v>Canonical</x:v>
      </x:c>
    </x:row>
    <x:row r="55" ht="31" customHeight="1">
      <x:c r="A55" s="2" t="n">
        <x:v>49</x:v>
      </x:c>
      <x:c r="B55" s="2" t="str">
        <x:v>DP-1049</x:v>
      </x:c>
      <x:c r="C55" s="2" t="str">
        <x:v>Sam Brooks</x:v>
      </x:c>
      <x:c r="D55" s="12" t="str">
        <x:v>2026-10-21</x:v>
      </x:c>
      <x:c r="E55" s="2" t="str">
        <x:v>Open</x:v>
      </x:c>
      <x:c r="F55" s="2" t="str">
        <x:v>Windows</x:v>
      </x:c>
      <x:c r="G55" s="2" t="str">
        <x:v>West</x:v>
      </x:c>
      <x:c r="H55" s="2" t="str">
        <x:v>Low</x:v>
      </x:c>
      <x:c r="I55" s="10" t="n">
        <x:v>100</x:v>
      </x:c>
      <x:c r="J55" s="11" t="n">
        <x:v>48.75</x:v>
      </x:c>
      <x:c r="K55" s="2" t="str">
        <x:v>Email</x:v>
      </x:c>
      <x:c r="L55" s="13" t="str">
        <x:v>Wi-Fi connection drops</x:v>
      </x:c>
      <x:c r="M55" s="2" t="str">
        <x:f>TRIM(C55)</x:f>
        <x:v>Sam Brooks</x:v>
      </x:c>
      <x:c r="N55" s="2" t="str">
        <x:f>UPPER(TRIM(E55))</x:f>
        <x:v>OPEN</x:v>
      </x:c>
      <x:c r="O55" s="2" t="str">
        <x:f>IF(COUNTIF('ReferenceLookups'!$A$7:$A$15,UPPER(TRIM(F55)))=0,"REVIEW",VLOOKUP(UPPER(TRIM(F55)),'ReferenceLookups'!$A$7:$B$15,2,FALSE))</x:f>
        <x:v>Windows</x:v>
      </x:c>
      <x:c r="P55" s="2" t="str">
        <x:f>IF(OR(C55&lt;&gt;TRIM(C55),E55&lt;&gt;TRIM(E55),F55&lt;&gt;TRIM(F55)),"REVIEW","No change")</x:f>
        <x:v>No change</x:v>
      </x:c>
      <x:c r="Q55" s="2" t="n">
        <x:f>COUNTIF($B$7:$B$106,B55)</x:f>
        <x:v>1</x:v>
      </x:c>
      <x:c r="R55" s="2" t="n">
        <x:f>COUNTIF($B$7:B55,B55)</x:f>
        <x:v>1</x:v>
      </x:c>
      <x:c r="S55" s="2" t="str">
        <x:f>B55&amp;"~"&amp;C55&amp;"~"&amp;D55&amp;"~"&amp;E55&amp;"~"&amp;F55&amp;"~"&amp;G55&amp;"~"&amp;H55&amp;"~"&amp;I55&amp;"~"&amp;J55&amp;"~"&amp;K55&amp;"~"&amp;L55</x:f>
        <x:v>DP-1049~Sam Brooks~2026-10-21~Open~Windows~West~Low~100~48.75~Email~Wi-Fi connection drops</x:v>
      </x:c>
      <x:c r="T55" s="2" t="n">
        <x:f>COUNTIF($S$7:$S$106,S55)</x:f>
        <x:v>1</x:v>
      </x:c>
      <x:c r="U55" s="2" t="n">
        <x:f>COUNTIF($S$7:S55,S55)</x:f>
        <x:v>1</x:v>
      </x:c>
      <x:c r="V55" s="2" t="str">
        <x:f>IF(Q55=1,"Single ID",IF(T55=Q55,"Repeated same fields","Conflicting ID"))</x:f>
        <x:v>Single ID</x:v>
      </x:c>
      <x:c r="W55" s="2" t="str">
        <x:f>IF(D55="","MISSING",IF(AND(LEN(D55)=10,MID(D55,5,1)="-",MID(D55,8,1)="-"),"ISO candidate","REVIEW"))</x:f>
        <x:v>ISO candidate</x:v>
      </x:c>
      <x:c r="X55" s="18" t="n">
        <x:f>IF(W55="ISO candidate",DATE(VALUE(LEFT(D55,4)),VALUE(MID(D55,6,2)),VALUE(RIGHT(D55,2))),"")</x:f>
        <x:v>46316</x:v>
      </x:c>
      <x:c r="Y55" s="2" t="str">
        <x:f>IF(W55&lt;&gt;"ISO candidate",W55,IF(TEXT(X55,"yyyy-mm-dd")=D55,"Valid ISO","INVALID"))</x:f>
        <x:v>Valid ISO</x:v>
      </x:c>
      <x:c r="Z55" s="20" t="str">
        <x:v>Review</x:v>
      </x:c>
      <x:c r="AA55" s="20"/>
      <x:c r="AB55" s="2" t="str">
        <x:f>IF(O55="REVIEW","UNMAPPED",IF(TRIM(F55)=O55,"Canonical","Alias mapped"))</x:f>
        <x:v>Canonical</x:v>
      </x:c>
    </x:row>
    <x:row r="56" ht="31" customHeight="1">
      <x:c r="A56" s="2" t="n">
        <x:v>50</x:v>
      </x:c>
      <x:c r="B56" s="2" t="str">
        <x:v>DP-1050</x:v>
      </x:c>
      <x:c r="C56" s="2" t="str">
        <x:v>Noor Patel</x:v>
      </x:c>
      <x:c r="D56" s="12" t="str">
        <x:v>2026-10-22</x:v>
      </x:c>
      <x:c r="E56" s="2" t="str">
        <x:v>Closed</x:v>
      </x:c>
      <x:c r="F56" s="2" t="str">
        <x:v>ms365</x:v>
      </x:c>
      <x:c r="G56" s="2" t="str">
        <x:v>East</x:v>
      </x:c>
      <x:c r="H56" s="2" t="str">
        <x:v>Normal</x:v>
      </x:c>
      <x:c r="I56" s="10" t="n">
        <x:v>21</x:v>
      </x:c>
      <x:c r="J56" s="11" t="n">
        <x:v>56</x:v>
      </x:c>
      <x:c r="K56" s="2" t="str">
        <x:v>Web</x:v>
      </x:c>
      <x:c r="L56" s="13" t="str">
        <x:v>Word heading layout</x:v>
      </x:c>
      <x:c r="M56" s="2" t="str">
        <x:f>TRIM(C56)</x:f>
        <x:v>Noor Patel</x:v>
      </x:c>
      <x:c r="N56" s="2" t="str">
        <x:f>UPPER(TRIM(E56))</x:f>
        <x:v>CLOSED</x:v>
      </x:c>
      <x:c r="O56" s="2" t="str">
        <x:f>IF(COUNTIF('ReferenceLookups'!$A$7:$A$15,UPPER(TRIM(F56)))=0,"REVIEW",VLOOKUP(UPPER(TRIM(F56)),'ReferenceLookups'!$A$7:$B$15,2,FALSE))</x:f>
        <x:v>Microsoft365</x:v>
      </x:c>
      <x:c r="P56" s="2" t="str">
        <x:f>IF(OR(C56&lt;&gt;TRIM(C56),E56&lt;&gt;TRIM(E56),F56&lt;&gt;TRIM(F56)),"REVIEW","No change")</x:f>
        <x:v>No change</x:v>
      </x:c>
      <x:c r="Q56" s="2" t="n">
        <x:f>COUNTIF($B$7:$B$106,B56)</x:f>
        <x:v>1</x:v>
      </x:c>
      <x:c r="R56" s="2" t="n">
        <x:f>COUNTIF($B$7:B56,B56)</x:f>
        <x:v>1</x:v>
      </x:c>
      <x:c r="S56" s="2" t="str">
        <x:f>B56&amp;"~"&amp;C56&amp;"~"&amp;D56&amp;"~"&amp;E56&amp;"~"&amp;F56&amp;"~"&amp;G56&amp;"~"&amp;H56&amp;"~"&amp;I56&amp;"~"&amp;J56&amp;"~"&amp;K56&amp;"~"&amp;L56</x:f>
        <x:v>DP-1050~Noor Patel~2026-10-22~Closed~ms365~East~Normal~21~56~Web~Word heading layout</x:v>
      </x:c>
      <x:c r="T56" s="2" t="n">
        <x:f>COUNTIF($S$7:$S$106,S56)</x:f>
        <x:v>1</x:v>
      </x:c>
      <x:c r="U56" s="2" t="n">
        <x:f>COUNTIF($S$7:S56,S56)</x:f>
        <x:v>1</x:v>
      </x:c>
      <x:c r="V56" s="2" t="str">
        <x:f>IF(Q56=1,"Single ID",IF(T56=Q56,"Repeated same fields","Conflicting ID"))</x:f>
        <x:v>Single ID</x:v>
      </x:c>
      <x:c r="W56" s="2" t="str">
        <x:f>IF(D56="","MISSING",IF(AND(LEN(D56)=10,MID(D56,5,1)="-",MID(D56,8,1)="-"),"ISO candidate","REVIEW"))</x:f>
        <x:v>ISO candidate</x:v>
      </x:c>
      <x:c r="X56" s="18" t="n">
        <x:f>IF(W56="ISO candidate",DATE(VALUE(LEFT(D56,4)),VALUE(MID(D56,6,2)),VALUE(RIGHT(D56,2))),"")</x:f>
        <x:v>46317</x:v>
      </x:c>
      <x:c r="Y56" s="2" t="str">
        <x:f>IF(W56&lt;&gt;"ISO candidate",W56,IF(TEXT(X56,"yyyy-mm-dd")=D56,"Valid ISO","INVALID"))</x:f>
        <x:v>Valid ISO</x:v>
      </x:c>
      <x:c r="Z56" s="20" t="str">
        <x:v>Review</x:v>
      </x:c>
      <x:c r="AA56" s="20"/>
      <x:c r="AB56" s="2" t="str">
        <x:f>IF(O56="REVIEW","UNMAPPED",IF(TRIM(F56)=O56,"Canonical","Alias mapped"))</x:f>
        <x:v>Alias mapped</x:v>
      </x:c>
    </x:row>
    <x:row r="57" ht="31" customHeight="1">
      <x:c r="A57" s="2" t="n">
        <x:v>51</x:v>
      </x:c>
      <x:c r="B57" s="2" t="str">
        <x:v>DP-1051</x:v>
      </x:c>
      <x:c r="C57" s="2" t="str">
        <x:v>Taylor Reed</x:v>
      </x:c>
      <x:c r="D57" s="12" t="str">
        <x:v>2026-10-23</x:v>
      </x:c>
      <x:c r="E57" s="2" t="str">
        <x:v>Pending</x:v>
      </x:c>
      <x:c r="F57" s="2" t="str">
        <x:v>Printing</x:v>
      </x:c>
      <x:c r="G57" s="2" t="str">
        <x:v>Central</x:v>
      </x:c>
      <x:c r="H57" s="2" t="str">
        <x:v>High</x:v>
      </x:c>
      <x:c r="I57" s="10" t="n">
        <x:v>28</x:v>
      </x:c>
      <x:c r="J57" s="11" t="n">
        <x:v>63.25</x:v>
      </x:c>
      <x:c r="K57" s="2" t="str">
        <x:v>Phone</x:v>
      </x:c>
      <x:c r="L57" s="13" t="str">
        <x:v>Printer queue paused</x:v>
      </x:c>
      <x:c r="M57" s="2" t="str">
        <x:f>TRIM(C57)</x:f>
        <x:v>Taylor Reed</x:v>
      </x:c>
      <x:c r="N57" s="2" t="str">
        <x:f>UPPER(TRIM(E57))</x:f>
        <x:v>PENDING</x:v>
      </x:c>
      <x:c r="O57" s="2" t="str">
        <x:f>IF(COUNTIF('ReferenceLookups'!$A$7:$A$15,UPPER(TRIM(F57)))=0,"REVIEW",VLOOKUP(UPPER(TRIM(F57)),'ReferenceLookups'!$A$7:$B$15,2,FALSE))</x:f>
        <x:v>Printing</x:v>
      </x:c>
      <x:c r="P57" s="2" t="str">
        <x:f>IF(OR(C57&lt;&gt;TRIM(C57),E57&lt;&gt;TRIM(E57),F57&lt;&gt;TRIM(F57)),"REVIEW","No change")</x:f>
        <x:v>No change</x:v>
      </x:c>
      <x:c r="Q57" s="2" t="n">
        <x:f>COUNTIF($B$7:$B$106,B57)</x:f>
        <x:v>1</x:v>
      </x:c>
      <x:c r="R57" s="2" t="n">
        <x:f>COUNTIF($B$7:B57,B57)</x:f>
        <x:v>1</x:v>
      </x:c>
      <x:c r="S57" s="2" t="str">
        <x:f>B57&amp;"~"&amp;C57&amp;"~"&amp;D57&amp;"~"&amp;E57&amp;"~"&amp;F57&amp;"~"&amp;G57&amp;"~"&amp;H57&amp;"~"&amp;I57&amp;"~"&amp;J57&amp;"~"&amp;K57&amp;"~"&amp;L57</x:f>
        <x:v>DP-1051~Taylor Reed~2026-10-23~Pending~Printing~Central~High~28~63.25~Phone~Printer queue paused</x:v>
      </x:c>
      <x:c r="T57" s="2" t="n">
        <x:f>COUNTIF($S$7:$S$106,S57)</x:f>
        <x:v>1</x:v>
      </x:c>
      <x:c r="U57" s="2" t="n">
        <x:f>COUNTIF($S$7:S57,S57)</x:f>
        <x:v>1</x:v>
      </x:c>
      <x:c r="V57" s="2" t="str">
        <x:f>IF(Q57=1,"Single ID",IF(T57=Q57,"Repeated same fields","Conflicting ID"))</x:f>
        <x:v>Single ID</x:v>
      </x:c>
      <x:c r="W57" s="2" t="str">
        <x:f>IF(D57="","MISSING",IF(AND(LEN(D57)=10,MID(D57,5,1)="-",MID(D57,8,1)="-"),"ISO candidate","REVIEW"))</x:f>
        <x:v>ISO candidate</x:v>
      </x:c>
      <x:c r="X57" s="18" t="n">
        <x:f>IF(W57="ISO candidate",DATE(VALUE(LEFT(D57,4)),VALUE(MID(D57,6,2)),VALUE(RIGHT(D57,2))),"")</x:f>
        <x:v>46318</x:v>
      </x:c>
      <x:c r="Y57" s="2" t="str">
        <x:f>IF(W57&lt;&gt;"ISO candidate",W57,IF(TEXT(X57,"yyyy-mm-dd")=D57,"Valid ISO","INVALID"))</x:f>
        <x:v>Valid ISO</x:v>
      </x:c>
      <x:c r="Z57" s="20" t="str">
        <x:v>Review</x:v>
      </x:c>
      <x:c r="AA57" s="20"/>
      <x:c r="AB57" s="2" t="str">
        <x:f>IF(O57="REVIEW","UNMAPPED",IF(TRIM(F57)=O57,"Canonical","Alias mapped"))</x:f>
        <x:v>Canonical</x:v>
      </x:c>
    </x:row>
    <x:row r="58" ht="31" customHeight="1">
      <x:c r="A58" s="2" t="n">
        <x:v>52</x:v>
      </x:c>
      <x:c r="B58" s="2" t="str">
        <x:v>DP-1052</x:v>
      </x:c>
      <x:c r="C58" s="2" t="str">
        <x:v>Morgan Lane</x:v>
      </x:c>
      <x:c r="D58" s="12" t="str">
        <x:v>2026-10-24</x:v>
      </x:c>
      <x:c r="E58" s="2" t="str">
        <x:v>Resolved</x:v>
      </x:c>
      <x:c r="F58" s="2" t="str">
        <x:v>PDF</x:v>
      </x:c>
      <x:c r="G58" s="2" t="str">
        <x:v>West</x:v>
      </x:c>
      <x:c r="H58" s="2" t="str">
        <x:v>Low</x:v>
      </x:c>
      <x:c r="I58" s="10" t="n">
        <x:v>35</x:v>
      </x:c>
      <x:c r="J58" s="11" t="n">
        <x:v>70.5</x:v>
      </x:c>
      <x:c r="K58" s="2" t="str">
        <x:v>Email</x:v>
      </x:c>
      <x:c r="L58" s="13" t="str">
        <x:v>PDF page scaling</x:v>
      </x:c>
      <x:c r="M58" s="2" t="str">
        <x:f>TRIM(C58)</x:f>
        <x:v>Morgan Lane</x:v>
      </x:c>
      <x:c r="N58" s="2" t="str">
        <x:f>UPPER(TRIM(E58))</x:f>
        <x:v>RESOLVED</x:v>
      </x:c>
      <x:c r="O58" s="2" t="str">
        <x:f>IF(COUNTIF('ReferenceLookups'!$A$7:$A$15,UPPER(TRIM(F58)))=0,"REVIEW",VLOOKUP(UPPER(TRIM(F58)),'ReferenceLookups'!$A$7:$B$15,2,FALSE))</x:f>
        <x:v>PDF</x:v>
      </x:c>
      <x:c r="P58" s="2" t="str">
        <x:f>IF(OR(C58&lt;&gt;TRIM(C58),E58&lt;&gt;TRIM(E58),F58&lt;&gt;TRIM(F58)),"REVIEW","No change")</x:f>
        <x:v>No change</x:v>
      </x:c>
      <x:c r="Q58" s="2" t="n">
        <x:f>COUNTIF($B$7:$B$106,B58)</x:f>
        <x:v>1</x:v>
      </x:c>
      <x:c r="R58" s="2" t="n">
        <x:f>COUNTIF($B$7:B58,B58)</x:f>
        <x:v>1</x:v>
      </x:c>
      <x:c r="S58" s="2" t="str">
        <x:f>B58&amp;"~"&amp;C58&amp;"~"&amp;D58&amp;"~"&amp;E58&amp;"~"&amp;F58&amp;"~"&amp;G58&amp;"~"&amp;H58&amp;"~"&amp;I58&amp;"~"&amp;J58&amp;"~"&amp;K58&amp;"~"&amp;L58</x:f>
        <x:v>DP-1052~Morgan Lane~2026-10-24~Resolved~PDF~West~Low~35~70.5~Email~PDF page scaling</x:v>
      </x:c>
      <x:c r="T58" s="2" t="n">
        <x:f>COUNTIF($S$7:$S$106,S58)</x:f>
        <x:v>1</x:v>
      </x:c>
      <x:c r="U58" s="2" t="n">
        <x:f>COUNTIF($S$7:S58,S58)</x:f>
        <x:v>1</x:v>
      </x:c>
      <x:c r="V58" s="2" t="str">
        <x:f>IF(Q58=1,"Single ID",IF(T58=Q58,"Repeated same fields","Conflicting ID"))</x:f>
        <x:v>Single ID</x:v>
      </x:c>
      <x:c r="W58" s="2" t="str">
        <x:f>IF(D58="","MISSING",IF(AND(LEN(D58)=10,MID(D58,5,1)="-",MID(D58,8,1)="-"),"ISO candidate","REVIEW"))</x:f>
        <x:v>ISO candidate</x:v>
      </x:c>
      <x:c r="X58" s="18" t="n">
        <x:f>IF(W58="ISO candidate",DATE(VALUE(LEFT(D58,4)),VALUE(MID(D58,6,2)),VALUE(RIGHT(D58,2))),"")</x:f>
        <x:v>46319</x:v>
      </x:c>
      <x:c r="Y58" s="2" t="str">
        <x:f>IF(W58&lt;&gt;"ISO candidate",W58,IF(TEXT(X58,"yyyy-mm-dd")=D58,"Valid ISO","INVALID"))</x:f>
        <x:v>Valid ISO</x:v>
      </x:c>
      <x:c r="Z58" s="20" t="str">
        <x:v>Review</x:v>
      </x:c>
      <x:c r="AA58" s="20"/>
      <x:c r="AB58" s="2" t="str">
        <x:f>IF(O58="REVIEW","UNMAPPED",IF(TRIM(F58)=O58,"Canonical","Alias mapped"))</x:f>
        <x:v>Canonical</x:v>
      </x:c>
    </x:row>
    <x:row r="59" ht="31" customHeight="1">
      <x:c r="A59" s="2" t="n">
        <x:v>53</x:v>
      </x:c>
      <x:c r="B59" s="2" t="str">
        <x:v>DP-1053</x:v>
      </x:c>
      <x:c r="C59" s="2" t="str">
        <x:v>Casey Park</x:v>
      </x:c>
      <x:c r="D59" s="12" t="str">
        <x:v>2026-10-25</x:v>
      </x:c>
      <x:c r="E59" s="2" t="str">
        <x:v>Open</x:v>
      </x:c>
      <x:c r="F59" s="2" t="str">
        <x:v>Windows</x:v>
      </x:c>
      <x:c r="G59" s="2" t="str">
        <x:v>East</x:v>
      </x:c>
      <x:c r="H59" s="2" t="str">
        <x:v>Normal</x:v>
      </x:c>
      <x:c r="I59" s="10" t="n">
        <x:v>42</x:v>
      </x:c>
      <x:c r="J59" s="11" t="n">
        <x:v>77.75</x:v>
      </x:c>
      <x:c r="K59" s="2" t="str">
        <x:v>Web</x:v>
      </x:c>
      <x:c r="L59" s="13" t="str">
        <x:v>Bluetooth audio setup</x:v>
      </x:c>
      <x:c r="M59" s="2" t="str">
        <x:f>TRIM(C59)</x:f>
        <x:v>Casey Park</x:v>
      </x:c>
      <x:c r="N59" s="2" t="str">
        <x:f>UPPER(TRIM(E59))</x:f>
        <x:v>OPEN</x:v>
      </x:c>
      <x:c r="O59" s="2" t="str">
        <x:f>IF(COUNTIF('ReferenceLookups'!$A$7:$A$15,UPPER(TRIM(F59)))=0,"REVIEW",VLOOKUP(UPPER(TRIM(F59)),'ReferenceLookups'!$A$7:$B$15,2,FALSE))</x:f>
        <x:v>Windows</x:v>
      </x:c>
      <x:c r="P59" s="2" t="str">
        <x:f>IF(OR(C59&lt;&gt;TRIM(C59),E59&lt;&gt;TRIM(E59),F59&lt;&gt;TRIM(F59)),"REVIEW","No change")</x:f>
        <x:v>No change</x:v>
      </x:c>
      <x:c r="Q59" s="2" t="n">
        <x:f>COUNTIF($B$7:$B$106,B59)</x:f>
        <x:v>1</x:v>
      </x:c>
      <x:c r="R59" s="2" t="n">
        <x:f>COUNTIF($B$7:B59,B59)</x:f>
        <x:v>1</x:v>
      </x:c>
      <x:c r="S59" s="2" t="str">
        <x:f>B59&amp;"~"&amp;C59&amp;"~"&amp;D59&amp;"~"&amp;E59&amp;"~"&amp;F59&amp;"~"&amp;G59&amp;"~"&amp;H59&amp;"~"&amp;I59&amp;"~"&amp;J59&amp;"~"&amp;K59&amp;"~"&amp;L59</x:f>
        <x:v>DP-1053~Casey Park~2026-10-25~Open~Windows~East~Normal~42~77.75~Web~Bluetooth audio setup</x:v>
      </x:c>
      <x:c r="T59" s="2" t="n">
        <x:f>COUNTIF($S$7:$S$106,S59)</x:f>
        <x:v>1</x:v>
      </x:c>
      <x:c r="U59" s="2" t="n">
        <x:f>COUNTIF($S$7:S59,S59)</x:f>
        <x:v>1</x:v>
      </x:c>
      <x:c r="V59" s="2" t="str">
        <x:f>IF(Q59=1,"Single ID",IF(T59=Q59,"Repeated same fields","Conflicting ID"))</x:f>
        <x:v>Single ID</x:v>
      </x:c>
      <x:c r="W59" s="2" t="str">
        <x:f>IF(D59="","MISSING",IF(AND(LEN(D59)=10,MID(D59,5,1)="-",MID(D59,8,1)="-"),"ISO candidate","REVIEW"))</x:f>
        <x:v>ISO candidate</x:v>
      </x:c>
      <x:c r="X59" s="18" t="n">
        <x:f>IF(W59="ISO candidate",DATE(VALUE(LEFT(D59,4)),VALUE(MID(D59,6,2)),VALUE(RIGHT(D59,2))),"")</x:f>
        <x:v>46320</x:v>
      </x:c>
      <x:c r="Y59" s="2" t="str">
        <x:f>IF(W59&lt;&gt;"ISO candidate",W59,IF(TEXT(X59,"yyyy-mm-dd")=D59,"Valid ISO","INVALID"))</x:f>
        <x:v>Valid ISO</x:v>
      </x:c>
      <x:c r="Z59" s="20" t="str">
        <x:v>Review</x:v>
      </x:c>
      <x:c r="AA59" s="20"/>
      <x:c r="AB59" s="2" t="str">
        <x:f>IF(O59="REVIEW","UNMAPPED",IF(TRIM(F59)=O59,"Canonical","Alias mapped"))</x:f>
        <x:v>Canonical</x:v>
      </x:c>
    </x:row>
    <x:row r="60" ht="31" customHeight="1">
      <x:c r="A60" s="2" t="n">
        <x:v>54</x:v>
      </x:c>
      <x:c r="B60" s="2" t="str">
        <x:v>DP-1054</x:v>
      </x:c>
      <x:c r="C60" s="2" t="str">
        <x:v>Riley James</x:v>
      </x:c>
      <x:c r="D60" s="12" t="str">
        <x:v>2026-10-26</x:v>
      </x:c>
      <x:c r="E60" s="2" t="str">
        <x:v> open </x:v>
      </x:c>
      <x:c r="F60" s="2" t="str">
        <x:v>Microsoft365</x:v>
      </x:c>
      <x:c r="G60" s="2" t="str">
        <x:v>Central</x:v>
      </x:c>
      <x:c r="H60" s="2" t="str">
        <x:v>High</x:v>
      </x:c>
      <x:c r="I60" s="10" t="n">
        <x:v>49</x:v>
      </x:c>
      <x:c r="J60" s="11" t="n">
        <x:v>85</x:v>
      </x:c>
      <x:c r="K60" s="2" t="str">
        <x:v>Phone</x:v>
      </x:c>
      <x:c r="L60" s="13" t="str">
        <x:v>Excel import review</x:v>
      </x:c>
      <x:c r="M60" s="2" t="str">
        <x:f>TRIM(C60)</x:f>
        <x:v>Riley James</x:v>
      </x:c>
      <x:c r="N60" s="2" t="str">
        <x:f>UPPER(TRIM(E60))</x:f>
        <x:v>OPEN</x:v>
      </x:c>
      <x:c r="O60" s="2" t="str">
        <x:f>IF(COUNTIF('ReferenceLookups'!$A$7:$A$15,UPPER(TRIM(F60)))=0,"REVIEW",VLOOKUP(UPPER(TRIM(F60)),'ReferenceLookups'!$A$7:$B$15,2,FALSE))</x:f>
        <x:v>Microsoft365</x:v>
      </x:c>
      <x:c r="P60" s="2" t="str">
        <x:f>IF(OR(C60&lt;&gt;TRIM(C60),E60&lt;&gt;TRIM(E60),F60&lt;&gt;TRIM(F60)),"REVIEW","No change")</x:f>
        <x:v>REVIEW</x:v>
      </x:c>
      <x:c r="Q60" s="2" t="n">
        <x:f>COUNTIF($B$7:$B$106,B60)</x:f>
        <x:v>1</x:v>
      </x:c>
      <x:c r="R60" s="2" t="n">
        <x:f>COUNTIF($B$7:B60,B60)</x:f>
        <x:v>1</x:v>
      </x:c>
      <x:c r="S60" s="2" t="str">
        <x:f>B60&amp;"~"&amp;C60&amp;"~"&amp;D60&amp;"~"&amp;E60&amp;"~"&amp;F60&amp;"~"&amp;G60&amp;"~"&amp;H60&amp;"~"&amp;I60&amp;"~"&amp;J60&amp;"~"&amp;K60&amp;"~"&amp;L60</x:f>
        <x:v>DP-1054~Riley James~2026-10-26~ open ~Microsoft365~Central~High~49~85~Phone~Excel import review</x:v>
      </x:c>
      <x:c r="T60" s="2" t="n">
        <x:f>COUNTIF($S$7:$S$106,S60)</x:f>
        <x:v>1</x:v>
      </x:c>
      <x:c r="U60" s="2" t="n">
        <x:f>COUNTIF($S$7:S60,S60)</x:f>
        <x:v>1</x:v>
      </x:c>
      <x:c r="V60" s="2" t="str">
        <x:f>IF(Q60=1,"Single ID",IF(T60=Q60,"Repeated same fields","Conflicting ID"))</x:f>
        <x:v>Single ID</x:v>
      </x:c>
      <x:c r="W60" s="2" t="str">
        <x:f>IF(D60="","MISSING",IF(AND(LEN(D60)=10,MID(D60,5,1)="-",MID(D60,8,1)="-"),"ISO candidate","REVIEW"))</x:f>
        <x:v>ISO candidate</x:v>
      </x:c>
      <x:c r="X60" s="18" t="n">
        <x:f>IF(W60="ISO candidate",DATE(VALUE(LEFT(D60,4)),VALUE(MID(D60,6,2)),VALUE(RIGHT(D60,2))),"")</x:f>
        <x:v>46321</x:v>
      </x:c>
      <x:c r="Y60" s="2" t="str">
        <x:f>IF(W60&lt;&gt;"ISO candidate",W60,IF(TEXT(X60,"yyyy-mm-dd")=D60,"Valid ISO","INVALID"))</x:f>
        <x:v>Valid ISO</x:v>
      </x:c>
      <x:c r="Z60" s="20" t="str">
        <x:v>Review</x:v>
      </x:c>
      <x:c r="AA60" s="20"/>
      <x:c r="AB60" s="2" t="str">
        <x:f>IF(O60="REVIEW","UNMAPPED",IF(TRIM(F60)=O60,"Canonical","Alias mapped"))</x:f>
        <x:v>Canonical</x:v>
      </x:c>
    </x:row>
    <x:row r="61" ht="31" customHeight="1">
      <x:c r="A61" s="2" t="n">
        <x:v>55</x:v>
      </x:c>
      <x:c r="B61" s="2" t="str">
        <x:v>DP-1055</x:v>
      </x:c>
      <x:c r="C61" s="2" t="str">
        <x:v>Jamie Cole</x:v>
      </x:c>
      <x:c r="D61" s="12" t="str">
        <x:v>2026-10-27</x:v>
      </x:c>
      <x:c r="E61" s="2" t="str">
        <x:v>Open</x:v>
      </x:c>
      <x:c r="F61" s="2" t="str">
        <x:v>Printing</x:v>
      </x:c>
      <x:c r="G61" s="2" t="str">
        <x:v>West</x:v>
      </x:c>
      <x:c r="H61" s="2" t="str">
        <x:v>Low</x:v>
      </x:c>
      <x:c r="I61" s="10" t="n">
        <x:v>56</x:v>
      </x:c>
      <x:c r="J61" s="11" t="n">
        <x:v>12.5</x:v>
      </x:c>
      <x:c r="K61" s="2" t="str">
        <x:v>Email</x:v>
      </x:c>
      <x:c r="L61" s="13" t="str">
        <x:v>Scanner connection</x:v>
      </x:c>
      <x:c r="M61" s="2" t="str">
        <x:f>TRIM(C61)</x:f>
        <x:v>Jamie Cole</x:v>
      </x:c>
      <x:c r="N61" s="2" t="str">
        <x:f>UPPER(TRIM(E61))</x:f>
        <x:v>OPEN</x:v>
      </x:c>
      <x:c r="O61" s="2" t="str">
        <x:f>IF(COUNTIF('ReferenceLookups'!$A$7:$A$15,UPPER(TRIM(F61)))=0,"REVIEW",VLOOKUP(UPPER(TRIM(F61)),'ReferenceLookups'!$A$7:$B$15,2,FALSE))</x:f>
        <x:v>Printing</x:v>
      </x:c>
      <x:c r="P61" s="2" t="str">
        <x:f>IF(OR(C61&lt;&gt;TRIM(C61),E61&lt;&gt;TRIM(E61),F61&lt;&gt;TRIM(F61)),"REVIEW","No change")</x:f>
        <x:v>No change</x:v>
      </x:c>
      <x:c r="Q61" s="2" t="n">
        <x:f>COUNTIF($B$7:$B$106,B61)</x:f>
        <x:v>1</x:v>
      </x:c>
      <x:c r="R61" s="2" t="n">
        <x:f>COUNTIF($B$7:B61,B61)</x:f>
        <x:v>1</x:v>
      </x:c>
      <x:c r="S61" s="2" t="str">
        <x:f>B61&amp;"~"&amp;C61&amp;"~"&amp;D61&amp;"~"&amp;E61&amp;"~"&amp;F61&amp;"~"&amp;G61&amp;"~"&amp;H61&amp;"~"&amp;I61&amp;"~"&amp;J61&amp;"~"&amp;K61&amp;"~"&amp;L61</x:f>
        <x:v>DP-1055~Jamie Cole~2026-10-27~Open~Printing~West~Low~56~12.5~Email~Scanner connection</x:v>
      </x:c>
      <x:c r="T61" s="2" t="n">
        <x:f>COUNTIF($S$7:$S$106,S61)</x:f>
        <x:v>1</x:v>
      </x:c>
      <x:c r="U61" s="2" t="n">
        <x:f>COUNTIF($S$7:S61,S61)</x:f>
        <x:v>1</x:v>
      </x:c>
      <x:c r="V61" s="2" t="str">
        <x:f>IF(Q61=1,"Single ID",IF(T61=Q61,"Repeated same fields","Conflicting ID"))</x:f>
        <x:v>Single ID</x:v>
      </x:c>
      <x:c r="W61" s="2" t="str">
        <x:f>IF(D61="","MISSING",IF(AND(LEN(D61)=10,MID(D61,5,1)="-",MID(D61,8,1)="-"),"ISO candidate","REVIEW"))</x:f>
        <x:v>ISO candidate</x:v>
      </x:c>
      <x:c r="X61" s="18" t="n">
        <x:f>IF(W61="ISO candidate",DATE(VALUE(LEFT(D61,4)),VALUE(MID(D61,6,2)),VALUE(RIGHT(D61,2))),"")</x:f>
        <x:v>46322</x:v>
      </x:c>
      <x:c r="Y61" s="2" t="str">
        <x:f>IF(W61&lt;&gt;"ISO candidate",W61,IF(TEXT(X61,"yyyy-mm-dd")=D61,"Valid ISO","INVALID"))</x:f>
        <x:v>Valid ISO</x:v>
      </x:c>
      <x:c r="Z61" s="20" t="str">
        <x:v>Review</x:v>
      </x:c>
      <x:c r="AA61" s="20"/>
      <x:c r="AB61" s="2" t="str">
        <x:f>IF(O61="REVIEW","UNMAPPED",IF(TRIM(F61)=O61,"Canonical","Alias mapped"))</x:f>
        <x:v>Canonical</x:v>
      </x:c>
    </x:row>
    <x:row r="62" ht="31" customHeight="1">
      <x:c r="A62" s="2" t="n">
        <x:v>56</x:v>
      </x:c>
      <x:c r="B62" s="2" t="str">
        <x:v>DP-1056</x:v>
      </x:c>
      <x:c r="C62" s="2" t="str">
        <x:v>  Robin Fox </x:v>
      </x:c>
      <x:c r="D62" s="12" t="str">
        <x:v>2026-10-28</x:v>
      </x:c>
      <x:c r="E62" s="2" t="str">
        <x:v>Closed</x:v>
      </x:c>
      <x:c r="F62" s="2" t="str">
        <x:v>PDF</x:v>
      </x:c>
      <x:c r="G62" s="2" t="str">
        <x:v>East</x:v>
      </x:c>
      <x:c r="H62" s="2" t="str">
        <x:v>Normal</x:v>
      </x:c>
      <x:c r="I62" s="10" t="n">
        <x:v>63</x:v>
      </x:c>
      <x:c r="J62" s="11" t="n">
        <x:v>19.75</x:v>
      </x:c>
      <x:c r="K62" s="2" t="str">
        <x:v>Web</x:v>
      </x:c>
      <x:c r="L62" s="13" t="str">
        <x:v>PDF form saving</x:v>
      </x:c>
      <x:c r="M62" s="2" t="str">
        <x:f>TRIM(C62)</x:f>
        <x:v>Robin Fox</x:v>
      </x:c>
      <x:c r="N62" s="2" t="str">
        <x:f>UPPER(TRIM(E62))</x:f>
        <x:v>CLOSED</x:v>
      </x:c>
      <x:c r="O62" s="2" t="str">
        <x:f>IF(COUNTIF('ReferenceLookups'!$A$7:$A$15,UPPER(TRIM(F62)))=0,"REVIEW",VLOOKUP(UPPER(TRIM(F62)),'ReferenceLookups'!$A$7:$B$15,2,FALSE))</x:f>
        <x:v>PDF</x:v>
      </x:c>
      <x:c r="P62" s="2" t="str">
        <x:f>IF(OR(C62&lt;&gt;TRIM(C62),E62&lt;&gt;TRIM(E62),F62&lt;&gt;TRIM(F62)),"REVIEW","No change")</x:f>
        <x:v>REVIEW</x:v>
      </x:c>
      <x:c r="Q62" s="2" t="n">
        <x:f>COUNTIF($B$7:$B$106,B62)</x:f>
        <x:v>1</x:v>
      </x:c>
      <x:c r="R62" s="2" t="n">
        <x:f>COUNTIF($B$7:B62,B62)</x:f>
        <x:v>1</x:v>
      </x:c>
      <x:c r="S62" s="2" t="str">
        <x:f>B62&amp;"~"&amp;C62&amp;"~"&amp;D62&amp;"~"&amp;E62&amp;"~"&amp;F62&amp;"~"&amp;G62&amp;"~"&amp;H62&amp;"~"&amp;I62&amp;"~"&amp;J62&amp;"~"&amp;K62&amp;"~"&amp;L62</x:f>
        <x:v>DP-1056~  Robin Fox ~2026-10-28~Closed~PDF~East~Normal~63~19.75~Web~PDF form saving</x:v>
      </x:c>
      <x:c r="T62" s="2" t="n">
        <x:f>COUNTIF($S$7:$S$106,S62)</x:f>
        <x:v>1</x:v>
      </x:c>
      <x:c r="U62" s="2" t="n">
        <x:f>COUNTIF($S$7:S62,S62)</x:f>
        <x:v>1</x:v>
      </x:c>
      <x:c r="V62" s="2" t="str">
        <x:f>IF(Q62=1,"Single ID",IF(T62=Q62,"Repeated same fields","Conflicting ID"))</x:f>
        <x:v>Single ID</x:v>
      </x:c>
      <x:c r="W62" s="2" t="str">
        <x:f>IF(D62="","MISSING",IF(AND(LEN(D62)=10,MID(D62,5,1)="-",MID(D62,8,1)="-"),"ISO candidate","REVIEW"))</x:f>
        <x:v>ISO candidate</x:v>
      </x:c>
      <x:c r="X62" s="18" t="n">
        <x:f>IF(W62="ISO candidate",DATE(VALUE(LEFT(D62,4)),VALUE(MID(D62,6,2)),VALUE(RIGHT(D62,2))),"")</x:f>
        <x:v>46323</x:v>
      </x:c>
      <x:c r="Y62" s="2" t="str">
        <x:f>IF(W62&lt;&gt;"ISO candidate",W62,IF(TEXT(X62,"yyyy-mm-dd")=D62,"Valid ISO","INVALID"))</x:f>
        <x:v>Valid ISO</x:v>
      </x:c>
      <x:c r="Z62" s="20" t="str">
        <x:v>Review</x:v>
      </x:c>
      <x:c r="AA62" s="20"/>
      <x:c r="AB62" s="2" t="str">
        <x:f>IF(O62="REVIEW","UNMAPPED",IF(TRIM(F62)=O62,"Canonical","Alias mapped"))</x:f>
        <x:v>Canonical</x:v>
      </x:c>
    </x:row>
    <x:row r="63" ht="31" customHeight="1">
      <x:c r="A63" s="2" t="n">
        <x:v>57</x:v>
      </x:c>
      <x:c r="B63" s="2" t="str">
        <x:v>DP-1057</x:v>
      </x:c>
      <x:c r="C63" s="2" t="str">
        <x:v>Drew Hayes</x:v>
      </x:c>
      <x:c r="D63" s="12" t="str">
        <x:v>2026-10-01</x:v>
      </x:c>
      <x:c r="E63" s="2" t="str">
        <x:v>Pending</x:v>
      </x:c>
      <x:c r="F63" s="2" t="str">
        <x:v>Windows</x:v>
      </x:c>
      <x:c r="G63" s="2" t="str">
        <x:v>Central</x:v>
      </x:c>
      <x:c r="H63" s="2" t="str">
        <x:v>High</x:v>
      </x:c>
      <x:c r="I63" s="10" t="n">
        <x:v>70</x:v>
      </x:c>
      <x:c r="J63" s="11" t="n">
        <x:v>27</x:v>
      </x:c>
      <x:c r="K63" s="2" t="str">
        <x:v>Phone</x:v>
      </x:c>
      <x:c r="L63" s="13" t="str">
        <x:v>Wi-Fi connection drops</x:v>
      </x:c>
      <x:c r="M63" s="2" t="str">
        <x:f>TRIM(C63)</x:f>
        <x:v>Drew Hayes</x:v>
      </x:c>
      <x:c r="N63" s="2" t="str">
        <x:f>UPPER(TRIM(E63))</x:f>
        <x:v>PENDING</x:v>
      </x:c>
      <x:c r="O63" s="2" t="str">
        <x:f>IF(COUNTIF('ReferenceLookups'!$A$7:$A$15,UPPER(TRIM(F63)))=0,"REVIEW",VLOOKUP(UPPER(TRIM(F63)),'ReferenceLookups'!$A$7:$B$15,2,FALSE))</x:f>
        <x:v>Windows</x:v>
      </x:c>
      <x:c r="P63" s="2" t="str">
        <x:f>IF(OR(C63&lt;&gt;TRIM(C63),E63&lt;&gt;TRIM(E63),F63&lt;&gt;TRIM(F63)),"REVIEW","No change")</x:f>
        <x:v>No change</x:v>
      </x:c>
      <x:c r="Q63" s="2" t="n">
        <x:f>COUNTIF($B$7:$B$106,B63)</x:f>
        <x:v>1</x:v>
      </x:c>
      <x:c r="R63" s="2" t="n">
        <x:f>COUNTIF($B$7:B63,B63)</x:f>
        <x:v>1</x:v>
      </x:c>
      <x:c r="S63" s="2" t="str">
        <x:f>B63&amp;"~"&amp;C63&amp;"~"&amp;D63&amp;"~"&amp;E63&amp;"~"&amp;F63&amp;"~"&amp;G63&amp;"~"&amp;H63&amp;"~"&amp;I63&amp;"~"&amp;J63&amp;"~"&amp;K63&amp;"~"&amp;L63</x:f>
        <x:v>DP-1057~Drew Hayes~2026-10-01~Pending~Windows~Central~High~70~27~Phone~Wi-Fi connection drops</x:v>
      </x:c>
      <x:c r="T63" s="2" t="n">
        <x:f>COUNTIF($S$7:$S$106,S63)</x:f>
        <x:v>1</x:v>
      </x:c>
      <x:c r="U63" s="2" t="n">
        <x:f>COUNTIF($S$7:S63,S63)</x:f>
        <x:v>1</x:v>
      </x:c>
      <x:c r="V63" s="2" t="str">
        <x:f>IF(Q63=1,"Single ID",IF(T63=Q63,"Repeated same fields","Conflicting ID"))</x:f>
        <x:v>Single ID</x:v>
      </x:c>
      <x:c r="W63" s="2" t="str">
        <x:f>IF(D63="","MISSING",IF(AND(LEN(D63)=10,MID(D63,5,1)="-",MID(D63,8,1)="-"),"ISO candidate","REVIEW"))</x:f>
        <x:v>ISO candidate</x:v>
      </x:c>
      <x:c r="X63" s="18" t="n">
        <x:f>IF(W63="ISO candidate",DATE(VALUE(LEFT(D63,4)),VALUE(MID(D63,6,2)),VALUE(RIGHT(D63,2))),"")</x:f>
        <x:v>46296</x:v>
      </x:c>
      <x:c r="Y63" s="2" t="str">
        <x:f>IF(W63&lt;&gt;"ISO candidate",W63,IF(TEXT(X63,"yyyy-mm-dd")=D63,"Valid ISO","INVALID"))</x:f>
        <x:v>Valid ISO</x:v>
      </x:c>
      <x:c r="Z63" s="20" t="str">
        <x:v>Review</x:v>
      </x:c>
      <x:c r="AA63" s="20"/>
      <x:c r="AB63" s="2" t="str">
        <x:f>IF(O63="REVIEW","UNMAPPED",IF(TRIM(F63)=O63,"Canonical","Alias mapped"))</x:f>
        <x:v>Canonical</x:v>
      </x:c>
    </x:row>
    <x:row r="64" ht="31" customHeight="1">
      <x:c r="A64" s="2" t="n">
        <x:v>58</x:v>
      </x:c>
      <x:c r="B64" s="2" t="str">
        <x:v>DP-1058</x:v>
      </x:c>
      <x:c r="C64" s="2" t="str">
        <x:v>Avery Scott</x:v>
      </x:c>
      <x:c r="D64" s="12" t="str">
        <x:v>2026-10-02</x:v>
      </x:c>
      <x:c r="E64" s="2" t="str">
        <x:v>Resolved</x:v>
      </x:c>
      <x:c r="F64" s="2" t="str">
        <x:v>Microsoft365</x:v>
      </x:c>
      <x:c r="G64" s="2" t="str">
        <x:v>West</x:v>
      </x:c>
      <x:c r="H64" s="2" t="str">
        <x:v>Low</x:v>
      </x:c>
      <x:c r="I64" s="10" t="n">
        <x:v>77</x:v>
      </x:c>
      <x:c r="J64" s="11" t="n">
        <x:v>34.25</x:v>
      </x:c>
      <x:c r="K64" s="2" t="str">
        <x:v>Email</x:v>
      </x:c>
      <x:c r="L64" s="13" t="str">
        <x:v>Word heading layout</x:v>
      </x:c>
      <x:c r="M64" s="2" t="str">
        <x:f>TRIM(C64)</x:f>
        <x:v>Avery Scott</x:v>
      </x:c>
      <x:c r="N64" s="2" t="str">
        <x:f>UPPER(TRIM(E64))</x:f>
        <x:v>RESOLVED</x:v>
      </x:c>
      <x:c r="O64" s="2" t="str">
        <x:f>IF(COUNTIF('ReferenceLookups'!$A$7:$A$15,UPPER(TRIM(F64)))=0,"REVIEW",VLOOKUP(UPPER(TRIM(F64)),'ReferenceLookups'!$A$7:$B$15,2,FALSE))</x:f>
        <x:v>Microsoft365</x:v>
      </x:c>
      <x:c r="P64" s="2" t="str">
        <x:f>IF(OR(C64&lt;&gt;TRIM(C64),E64&lt;&gt;TRIM(E64),F64&lt;&gt;TRIM(F64)),"REVIEW","No change")</x:f>
        <x:v>No change</x:v>
      </x:c>
      <x:c r="Q64" s="2" t="n">
        <x:f>COUNTIF($B$7:$B$106,B64)</x:f>
        <x:v>1</x:v>
      </x:c>
      <x:c r="R64" s="2" t="n">
        <x:f>COUNTIF($B$7:B64,B64)</x:f>
        <x:v>1</x:v>
      </x:c>
      <x:c r="S64" s="2" t="str">
        <x:f>B64&amp;"~"&amp;C64&amp;"~"&amp;D64&amp;"~"&amp;E64&amp;"~"&amp;F64&amp;"~"&amp;G64&amp;"~"&amp;H64&amp;"~"&amp;I64&amp;"~"&amp;J64&amp;"~"&amp;K64&amp;"~"&amp;L64</x:f>
        <x:v>DP-1058~Avery Scott~2026-10-02~Resolved~Microsoft365~West~Low~77~34.25~Email~Word heading layout</x:v>
      </x:c>
      <x:c r="T64" s="2" t="n">
        <x:f>COUNTIF($S$7:$S$106,S64)</x:f>
        <x:v>1</x:v>
      </x:c>
      <x:c r="U64" s="2" t="n">
        <x:f>COUNTIF($S$7:S64,S64)</x:f>
        <x:v>1</x:v>
      </x:c>
      <x:c r="V64" s="2" t="str">
        <x:f>IF(Q64=1,"Single ID",IF(T64=Q64,"Repeated same fields","Conflicting ID"))</x:f>
        <x:v>Single ID</x:v>
      </x:c>
      <x:c r="W64" s="2" t="str">
        <x:f>IF(D64="","MISSING",IF(AND(LEN(D64)=10,MID(D64,5,1)="-",MID(D64,8,1)="-"),"ISO candidate","REVIEW"))</x:f>
        <x:v>ISO candidate</x:v>
      </x:c>
      <x:c r="X64" s="18" t="n">
        <x:f>IF(W64="ISO candidate",DATE(VALUE(LEFT(D64,4)),VALUE(MID(D64,6,2)),VALUE(RIGHT(D64,2))),"")</x:f>
        <x:v>46297</x:v>
      </x:c>
      <x:c r="Y64" s="2" t="str">
        <x:f>IF(W64&lt;&gt;"ISO candidate",W64,IF(TEXT(X64,"yyyy-mm-dd")=D64,"Valid ISO","INVALID"))</x:f>
        <x:v>Valid ISO</x:v>
      </x:c>
      <x:c r="Z64" s="20" t="str">
        <x:v>Review</x:v>
      </x:c>
      <x:c r="AA64" s="20"/>
      <x:c r="AB64" s="2" t="str">
        <x:f>IF(O64="REVIEW","UNMAPPED",IF(TRIM(F64)=O64,"Canonical","Alias mapped"))</x:f>
        <x:v>Canonical</x:v>
      </x:c>
    </x:row>
    <x:row r="65" ht="31" customHeight="1">
      <x:c r="A65" s="2" t="n">
        <x:v>59</x:v>
      </x:c>
      <x:c r="B65" s="2" t="str">
        <x:v>DP-1059</x:v>
      </x:c>
      <x:c r="C65" s="2" t="str">
        <x:v>Quinn Bell</x:v>
      </x:c>
      <x:c r="D65" s="12" t="str">
        <x:v>2026-10-03</x:v>
      </x:c>
      <x:c r="E65" s="2" t="str">
        <x:v>Open</x:v>
      </x:c>
      <x:c r="F65" s="2" t="str">
        <x:v>printing </x:v>
      </x:c>
      <x:c r="G65" s="2" t="str">
        <x:v>East</x:v>
      </x:c>
      <x:c r="H65" s="2" t="str">
        <x:v>Normal</x:v>
      </x:c>
      <x:c r="I65" s="10" t="n">
        <x:v>84</x:v>
      </x:c>
      <x:c r="J65" s="11" t="n">
        <x:v>41.5</x:v>
      </x:c>
      <x:c r="K65" s="2" t="str">
        <x:v>Web</x:v>
      </x:c>
      <x:c r="L65" s="13" t="str">
        <x:v>Printer queue paused</x:v>
      </x:c>
      <x:c r="M65" s="2" t="str">
        <x:f>TRIM(C65)</x:f>
        <x:v>Quinn Bell</x:v>
      </x:c>
      <x:c r="N65" s="2" t="str">
        <x:f>UPPER(TRIM(E65))</x:f>
        <x:v>OPEN</x:v>
      </x:c>
      <x:c r="O65" s="2" t="str">
        <x:f>IF(COUNTIF('ReferenceLookups'!$A$7:$A$15,UPPER(TRIM(F65)))=0,"REVIEW",VLOOKUP(UPPER(TRIM(F65)),'ReferenceLookups'!$A$7:$B$15,2,FALSE))</x:f>
        <x:v>Printing</x:v>
      </x:c>
      <x:c r="P65" s="2" t="str">
        <x:f>IF(OR(C65&lt;&gt;TRIM(C65),E65&lt;&gt;TRIM(E65),F65&lt;&gt;TRIM(F65)),"REVIEW","No change")</x:f>
        <x:v>REVIEW</x:v>
      </x:c>
      <x:c r="Q65" s="2" t="n">
        <x:f>COUNTIF($B$7:$B$106,B65)</x:f>
        <x:v>1</x:v>
      </x:c>
      <x:c r="R65" s="2" t="n">
        <x:f>COUNTIF($B$7:B65,B65)</x:f>
        <x:v>1</x:v>
      </x:c>
      <x:c r="S65" s="2" t="str">
        <x:f>B65&amp;"~"&amp;C65&amp;"~"&amp;D65&amp;"~"&amp;E65&amp;"~"&amp;F65&amp;"~"&amp;G65&amp;"~"&amp;H65&amp;"~"&amp;I65&amp;"~"&amp;J65&amp;"~"&amp;K65&amp;"~"&amp;L65</x:f>
        <x:v>DP-1059~Quinn Bell~2026-10-03~Open~printing ~East~Normal~84~41.5~Web~Printer queue paused</x:v>
      </x:c>
      <x:c r="T65" s="2" t="n">
        <x:f>COUNTIF($S$7:$S$106,S65)</x:f>
        <x:v>1</x:v>
      </x:c>
      <x:c r="U65" s="2" t="n">
        <x:f>COUNTIF($S$7:S65,S65)</x:f>
        <x:v>1</x:v>
      </x:c>
      <x:c r="V65" s="2" t="str">
        <x:f>IF(Q65=1,"Single ID",IF(T65=Q65,"Repeated same fields","Conflicting ID"))</x:f>
        <x:v>Single ID</x:v>
      </x:c>
      <x:c r="W65" s="2" t="str">
        <x:f>IF(D65="","MISSING",IF(AND(LEN(D65)=10,MID(D65,5,1)="-",MID(D65,8,1)="-"),"ISO candidate","REVIEW"))</x:f>
        <x:v>ISO candidate</x:v>
      </x:c>
      <x:c r="X65" s="18" t="n">
        <x:f>IF(W65="ISO candidate",DATE(VALUE(LEFT(D65,4)),VALUE(MID(D65,6,2)),VALUE(RIGHT(D65,2))),"")</x:f>
        <x:v>46298</x:v>
      </x:c>
      <x:c r="Y65" s="2" t="str">
        <x:f>IF(W65&lt;&gt;"ISO candidate",W65,IF(TEXT(X65,"yyyy-mm-dd")=D65,"Valid ISO","INVALID"))</x:f>
        <x:v>Valid ISO</x:v>
      </x:c>
      <x:c r="Z65" s="20" t="str">
        <x:v>Review</x:v>
      </x:c>
      <x:c r="AA65" s="20"/>
      <x:c r="AB65" s="2" t="str">
        <x:f>IF(O65="REVIEW","UNMAPPED",IF(TRIM(F65)=O65,"Canonical","Alias mapped"))</x:f>
        <x:v>Canonical</x:v>
      </x:c>
    </x:row>
    <x:row r="66" ht="31" customHeight="1">
      <x:c r="A66" s="2" t="n">
        <x:v>60</x:v>
      </x:c>
      <x:c r="B66" s="2" t="str">
        <x:v>DP-1060</x:v>
      </x:c>
      <x:c r="C66" s="2" t="str">
        <x:v>Sage Kim</x:v>
      </x:c>
      <x:c r="D66" s="12" t="str">
        <x:v>2026-10-04</x:v>
      </x:c>
      <x:c r="E66" s="2" t="str">
        <x:v>Closed</x:v>
      </x:c>
      <x:c r="F66" s="2" t="str">
        <x:v>PDF</x:v>
      </x:c>
      <x:c r="G66" s="2" t="str">
        <x:v>Central</x:v>
      </x:c>
      <x:c r="H66" s="2" t="str">
        <x:v>High</x:v>
      </x:c>
      <x:c r="I66" s="10" t="n">
        <x:v>91</x:v>
      </x:c>
      <x:c r="J66" s="11" t="n">
        <x:v>48.75</x:v>
      </x:c>
      <x:c r="K66" s="2" t="str">
        <x:v>Phone</x:v>
      </x:c>
      <x:c r="L66" s="13" t="str">
        <x:v>PDF page scaling</x:v>
      </x:c>
      <x:c r="M66" s="2" t="str">
        <x:f>TRIM(C66)</x:f>
        <x:v>Sage Kim</x:v>
      </x:c>
      <x:c r="N66" s="2" t="str">
        <x:f>UPPER(TRIM(E66))</x:f>
        <x:v>CLOSED</x:v>
      </x:c>
      <x:c r="O66" s="2" t="str">
        <x:f>IF(COUNTIF('ReferenceLookups'!$A$7:$A$15,UPPER(TRIM(F66)))=0,"REVIEW",VLOOKUP(UPPER(TRIM(F66)),'ReferenceLookups'!$A$7:$B$15,2,FALSE))</x:f>
        <x:v>PDF</x:v>
      </x:c>
      <x:c r="P66" s="2" t="str">
        <x:f>IF(OR(C66&lt;&gt;TRIM(C66),E66&lt;&gt;TRIM(E66),F66&lt;&gt;TRIM(F66)),"REVIEW","No change")</x:f>
        <x:v>No change</x:v>
      </x:c>
      <x:c r="Q66" s="2" t="n">
        <x:f>COUNTIF($B$7:$B$106,B66)</x:f>
        <x:v>2</x:v>
      </x:c>
      <x:c r="R66" s="2" t="n">
        <x:f>COUNTIF($B$7:B66,B66)</x:f>
        <x:v>1</x:v>
      </x:c>
      <x:c r="S66" s="2" t="str">
        <x:f>B66&amp;"~"&amp;C66&amp;"~"&amp;D66&amp;"~"&amp;E66&amp;"~"&amp;F66&amp;"~"&amp;G66&amp;"~"&amp;H66&amp;"~"&amp;I66&amp;"~"&amp;J66&amp;"~"&amp;K66&amp;"~"&amp;L66</x:f>
        <x:v>DP-1060~Sage Kim~2026-10-04~Closed~PDF~Central~High~91~48.75~Phone~PDF page scaling</x:v>
      </x:c>
      <x:c r="T66" s="2" t="n">
        <x:f>COUNTIF($S$7:$S$106,S66)</x:f>
        <x:v>1</x:v>
      </x:c>
      <x:c r="U66" s="2" t="n">
        <x:f>COUNTIF($S$7:S66,S66)</x:f>
        <x:v>1</x:v>
      </x:c>
      <x:c r="V66" s="2" t="str">
        <x:f>IF(Q66=1,"Single ID",IF(T66=Q66,"Repeated same fields","Conflicting ID"))</x:f>
        <x:v>Conflicting ID</x:v>
      </x:c>
      <x:c r="W66" s="2" t="str">
        <x:f>IF(D66="","MISSING",IF(AND(LEN(D66)=10,MID(D66,5,1)="-",MID(D66,8,1)="-"),"ISO candidate","REVIEW"))</x:f>
        <x:v>ISO candidate</x:v>
      </x:c>
      <x:c r="X66" s="18" t="n">
        <x:f>IF(W66="ISO candidate",DATE(VALUE(LEFT(D66,4)),VALUE(MID(D66,6,2)),VALUE(RIGHT(D66,2))),"")</x:f>
        <x:v>46299</x:v>
      </x:c>
      <x:c r="Y66" s="2" t="str">
        <x:f>IF(W66&lt;&gt;"ISO candidate",W66,IF(TEXT(X66,"yyyy-mm-dd")=D66,"Valid ISO","INVALID"))</x:f>
        <x:v>Valid ISO</x:v>
      </x:c>
      <x:c r="Z66" s="20" t="str">
        <x:v>Review</x:v>
      </x:c>
      <x:c r="AA66" s="20"/>
      <x:c r="AB66" s="2" t="str">
        <x:f>IF(O66="REVIEW","UNMAPPED",IF(TRIM(F66)=O66,"Canonical","Alias mapped"))</x:f>
        <x:v>Canonical</x:v>
      </x:c>
    </x:row>
    <x:row r="67" ht="31" customHeight="1">
      <x:c r="A67" s="2" t="n">
        <x:v>61</x:v>
      </x:c>
      <x:c r="B67" s="2" t="str">
        <x:v>DP-1061</x:v>
      </x:c>
      <x:c r="C67" s="2" t="str">
        <x:v>Maya Chen</x:v>
      </x:c>
      <x:c r="D67" s="12" t="str">
        <x:v>2026-10-05</x:v>
      </x:c>
      <x:c r="E67" s="2" t="str">
        <x:v>Open</x:v>
      </x:c>
      <x:c r="F67" s="2" t="str">
        <x:v>Windows</x:v>
      </x:c>
      <x:c r="G67" s="2" t="str">
        <x:v>West</x:v>
      </x:c>
      <x:c r="H67" s="2" t="str">
        <x:v>Low</x:v>
      </x:c>
      <x:c r="I67" s="10" t="n">
        <x:v>98</x:v>
      </x:c>
      <x:c r="J67" s="11" t="n">
        <x:v>56</x:v>
      </x:c>
      <x:c r="K67" s="2" t="str">
        <x:v>Email</x:v>
      </x:c>
      <x:c r="L67" s="13" t="str">
        <x:v>Bluetooth audio setup</x:v>
      </x:c>
      <x:c r="M67" s="2" t="str">
        <x:f>TRIM(C67)</x:f>
        <x:v>Maya Chen</x:v>
      </x:c>
      <x:c r="N67" s="2" t="str">
        <x:f>UPPER(TRIM(E67))</x:f>
        <x:v>OPEN</x:v>
      </x:c>
      <x:c r="O67" s="2" t="str">
        <x:f>IF(COUNTIF('ReferenceLookups'!$A$7:$A$15,UPPER(TRIM(F67)))=0,"REVIEW",VLOOKUP(UPPER(TRIM(F67)),'ReferenceLookups'!$A$7:$B$15,2,FALSE))</x:f>
        <x:v>Windows</x:v>
      </x:c>
      <x:c r="P67" s="2" t="str">
        <x:f>IF(OR(C67&lt;&gt;TRIM(C67),E67&lt;&gt;TRIM(E67),F67&lt;&gt;TRIM(F67)),"REVIEW","No change")</x:f>
        <x:v>No change</x:v>
      </x:c>
      <x:c r="Q67" s="2" t="n">
        <x:f>COUNTIF($B$7:$B$106,B67)</x:f>
        <x:v>2</x:v>
      </x:c>
      <x:c r="R67" s="2" t="n">
        <x:f>COUNTIF($B$7:B67,B67)</x:f>
        <x:v>1</x:v>
      </x:c>
      <x:c r="S67" s="2" t="str">
        <x:f>B67&amp;"~"&amp;C67&amp;"~"&amp;D67&amp;"~"&amp;E67&amp;"~"&amp;F67&amp;"~"&amp;G67&amp;"~"&amp;H67&amp;"~"&amp;I67&amp;"~"&amp;J67&amp;"~"&amp;K67&amp;"~"&amp;L67</x:f>
        <x:v>DP-1061~Maya Chen~2026-10-05~Open~Windows~West~Low~98~56~Email~Bluetooth audio setup</x:v>
      </x:c>
      <x:c r="T67" s="2" t="n">
        <x:f>COUNTIF($S$7:$S$106,S67)</x:f>
        <x:v>1</x:v>
      </x:c>
      <x:c r="U67" s="2" t="n">
        <x:f>COUNTIF($S$7:S67,S67)</x:f>
        <x:v>1</x:v>
      </x:c>
      <x:c r="V67" s="2" t="str">
        <x:f>IF(Q67=1,"Single ID",IF(T67=Q67,"Repeated same fields","Conflicting ID"))</x:f>
        <x:v>Conflicting ID</x:v>
      </x:c>
      <x:c r="W67" s="2" t="str">
        <x:f>IF(D67="","MISSING",IF(AND(LEN(D67)=10,MID(D67,5,1)="-",MID(D67,8,1)="-"),"ISO candidate","REVIEW"))</x:f>
        <x:v>ISO candidate</x:v>
      </x:c>
      <x:c r="X67" s="18" t="n">
        <x:f>IF(W67="ISO candidate",DATE(VALUE(LEFT(D67,4)),VALUE(MID(D67,6,2)),VALUE(RIGHT(D67,2))),"")</x:f>
        <x:v>46300</x:v>
      </x:c>
      <x:c r="Y67" s="2" t="str">
        <x:f>IF(W67&lt;&gt;"ISO candidate",W67,IF(TEXT(X67,"yyyy-mm-dd")=D67,"Valid ISO","INVALID"))</x:f>
        <x:v>Valid ISO</x:v>
      </x:c>
      <x:c r="Z67" s="20" t="str">
        <x:v>Review</x:v>
      </x:c>
      <x:c r="AA67" s="20"/>
      <x:c r="AB67" s="2" t="str">
        <x:f>IF(O67="REVIEW","UNMAPPED",IF(TRIM(F67)=O67,"Canonical","Alias mapped"))</x:f>
        <x:v>Canonical</x:v>
      </x:c>
    </x:row>
    <x:row r="68" ht="31" customHeight="1">
      <x:c r="A68" s="2" t="n">
        <x:v>62</x:v>
      </x:c>
      <x:c r="B68" s="2" t="str">
        <x:v>DP-1062</x:v>
      </x:c>
      <x:c r="C68" s="2" t="str">
        <x:v>Jordan Ellis</x:v>
      </x:c>
      <x:c r="D68" s="12" t="str">
        <x:v>2026-10-06</x:v>
      </x:c>
      <x:c r="E68" s="2" t="str">
        <x:v>Closed</x:v>
      </x:c>
      <x:c r="F68" s="2" t="str">
        <x:v>Microsoft365</x:v>
      </x:c>
      <x:c r="G68" s="2" t="str">
        <x:v>East</x:v>
      </x:c>
      <x:c r="H68" s="2" t="str">
        <x:v>Normal</x:v>
      </x:c>
      <x:c r="I68" s="10" t="n">
        <x:v>19</x:v>
      </x:c>
      <x:c r="J68" s="11" t="n">
        <x:v>63.25</x:v>
      </x:c>
      <x:c r="K68" s="2" t="str">
        <x:v>Web</x:v>
      </x:c>
      <x:c r="L68" s="13" t="str">
        <x:v>Excel import review</x:v>
      </x:c>
      <x:c r="M68" s="2" t="str">
        <x:f>TRIM(C68)</x:f>
        <x:v>Jordan Ellis</x:v>
      </x:c>
      <x:c r="N68" s="2" t="str">
        <x:f>UPPER(TRIM(E68))</x:f>
        <x:v>CLOSED</x:v>
      </x:c>
      <x:c r="O68" s="2" t="str">
        <x:f>IF(COUNTIF('ReferenceLookups'!$A$7:$A$15,UPPER(TRIM(F68)))=0,"REVIEW",VLOOKUP(UPPER(TRIM(F68)),'ReferenceLookups'!$A$7:$B$15,2,FALSE))</x:f>
        <x:v>Microsoft365</x:v>
      </x:c>
      <x:c r="P68" s="2" t="str">
        <x:f>IF(OR(C68&lt;&gt;TRIM(C68),E68&lt;&gt;TRIM(E68),F68&lt;&gt;TRIM(F68)),"REVIEW","No change")</x:f>
        <x:v>No change</x:v>
      </x:c>
      <x:c r="Q68" s="2" t="n">
        <x:f>COUNTIF($B$7:$B$106,B68)</x:f>
        <x:v>2</x:v>
      </x:c>
      <x:c r="R68" s="2" t="n">
        <x:f>COUNTIF($B$7:B68,B68)</x:f>
        <x:v>1</x:v>
      </x:c>
      <x:c r="S68" s="2" t="str">
        <x:f>B68&amp;"~"&amp;C68&amp;"~"&amp;D68&amp;"~"&amp;E68&amp;"~"&amp;F68&amp;"~"&amp;G68&amp;"~"&amp;H68&amp;"~"&amp;I68&amp;"~"&amp;J68&amp;"~"&amp;K68&amp;"~"&amp;L68</x:f>
        <x:v>DP-1062~Jordan Ellis~2026-10-06~Closed~Microsoft365~East~Normal~19~63.25~Web~Excel import review</x:v>
      </x:c>
      <x:c r="T68" s="2" t="n">
        <x:f>COUNTIF($S$7:$S$106,S68)</x:f>
        <x:v>1</x:v>
      </x:c>
      <x:c r="U68" s="2" t="n">
        <x:f>COUNTIF($S$7:S68,S68)</x:f>
        <x:v>1</x:v>
      </x:c>
      <x:c r="V68" s="2" t="str">
        <x:f>IF(Q68=1,"Single ID",IF(T68=Q68,"Repeated same fields","Conflicting ID"))</x:f>
        <x:v>Conflicting ID</x:v>
      </x:c>
      <x:c r="W68" s="2" t="str">
        <x:f>IF(D68="","MISSING",IF(AND(LEN(D68)=10,MID(D68,5,1)="-",MID(D68,8,1)="-"),"ISO candidate","REVIEW"))</x:f>
        <x:v>ISO candidate</x:v>
      </x:c>
      <x:c r="X68" s="18" t="n">
        <x:f>IF(W68="ISO candidate",DATE(VALUE(LEFT(D68,4)),VALUE(MID(D68,6,2)),VALUE(RIGHT(D68,2))),"")</x:f>
        <x:v>46301</x:v>
      </x:c>
      <x:c r="Y68" s="2" t="str">
        <x:f>IF(W68&lt;&gt;"ISO candidate",W68,IF(TEXT(X68,"yyyy-mm-dd")=D68,"Valid ISO","INVALID"))</x:f>
        <x:v>Valid ISO</x:v>
      </x:c>
      <x:c r="Z68" s="20" t="str">
        <x:v>Review</x:v>
      </x:c>
      <x:c r="AA68" s="20"/>
      <x:c r="AB68" s="2" t="str">
        <x:f>IF(O68="REVIEW","UNMAPPED",IF(TRIM(F68)=O68,"Canonical","Alias mapped"))</x:f>
        <x:v>Canonical</x:v>
      </x:c>
    </x:row>
    <x:row r="69" ht="31" customHeight="1">
      <x:c r="A69" s="2" t="n">
        <x:v>63</x:v>
      </x:c>
      <x:c r="B69" s="2" t="str">
        <x:v>DP-1063</x:v>
      </x:c>
      <x:c r="C69" s="2" t="str">
        <x:v>Alex Rivera</x:v>
      </x:c>
      <x:c r="D69" s="12" t="str">
        <x:v>2026-10-07</x:v>
      </x:c>
      <x:c r="E69" s="2" t="str">
        <x:v>Pending</x:v>
      </x:c>
      <x:c r="F69" s="2" t="str">
        <x:v>Printing</x:v>
      </x:c>
      <x:c r="G69" s="2" t="str">
        <x:v>Central</x:v>
      </x:c>
      <x:c r="H69" s="2" t="str">
        <x:v>High</x:v>
      </x:c>
      <x:c r="I69" s="10" t="n">
        <x:v>26</x:v>
      </x:c>
      <x:c r="J69" s="11" t="n">
        <x:v>70.5</x:v>
      </x:c>
      <x:c r="K69" s="2" t="str">
        <x:v>Phone</x:v>
      </x:c>
      <x:c r="L69" s="13" t="str">
        <x:v>Scanner connection</x:v>
      </x:c>
      <x:c r="M69" s="2" t="str">
        <x:f>TRIM(C69)</x:f>
        <x:v>Alex Rivera</x:v>
      </x:c>
      <x:c r="N69" s="2" t="str">
        <x:f>UPPER(TRIM(E69))</x:f>
        <x:v>PENDING</x:v>
      </x:c>
      <x:c r="O69" s="2" t="str">
        <x:f>IF(COUNTIF('ReferenceLookups'!$A$7:$A$15,UPPER(TRIM(F69)))=0,"REVIEW",VLOOKUP(UPPER(TRIM(F69)),'ReferenceLookups'!$A$7:$B$15,2,FALSE))</x:f>
        <x:v>Printing</x:v>
      </x:c>
      <x:c r="P69" s="2" t="str">
        <x:f>IF(OR(C69&lt;&gt;TRIM(C69),E69&lt;&gt;TRIM(E69),F69&lt;&gt;TRIM(F69)),"REVIEW","No change")</x:f>
        <x:v>No change</x:v>
      </x:c>
      <x:c r="Q69" s="2" t="n">
        <x:f>COUNTIF($B$7:$B$106,B69)</x:f>
        <x:v>2</x:v>
      </x:c>
      <x:c r="R69" s="2" t="n">
        <x:f>COUNTIF($B$7:B69,B69)</x:f>
        <x:v>1</x:v>
      </x:c>
      <x:c r="S69" s="2" t="str">
        <x:f>B69&amp;"~"&amp;C69&amp;"~"&amp;D69&amp;"~"&amp;E69&amp;"~"&amp;F69&amp;"~"&amp;G69&amp;"~"&amp;H69&amp;"~"&amp;I69&amp;"~"&amp;J69&amp;"~"&amp;K69&amp;"~"&amp;L69</x:f>
        <x:v>DP-1063~Alex Rivera~2026-10-07~Pending~Printing~Central~High~26~70.5~Phone~Scanner connection</x:v>
      </x:c>
      <x:c r="T69" s="2" t="n">
        <x:f>COUNTIF($S$7:$S$106,S69)</x:f>
        <x:v>1</x:v>
      </x:c>
      <x:c r="U69" s="2" t="n">
        <x:f>COUNTIF($S$7:S69,S69)</x:f>
        <x:v>1</x:v>
      </x:c>
      <x:c r="V69" s="2" t="str">
        <x:f>IF(Q69=1,"Single ID",IF(T69=Q69,"Repeated same fields","Conflicting ID"))</x:f>
        <x:v>Conflicting ID</x:v>
      </x:c>
      <x:c r="W69" s="2" t="str">
        <x:f>IF(D69="","MISSING",IF(AND(LEN(D69)=10,MID(D69,5,1)="-",MID(D69,8,1)="-"),"ISO candidate","REVIEW"))</x:f>
        <x:v>ISO candidate</x:v>
      </x:c>
      <x:c r="X69" s="18" t="n">
        <x:f>IF(W69="ISO candidate",DATE(VALUE(LEFT(D69,4)),VALUE(MID(D69,6,2)),VALUE(RIGHT(D69,2))),"")</x:f>
        <x:v>46302</x:v>
      </x:c>
      <x:c r="Y69" s="2" t="str">
        <x:f>IF(W69&lt;&gt;"ISO candidate",W69,IF(TEXT(X69,"yyyy-mm-dd")=D69,"Valid ISO","INVALID"))</x:f>
        <x:v>Valid ISO</x:v>
      </x:c>
      <x:c r="Z69" s="20" t="str">
        <x:v>Review</x:v>
      </x:c>
      <x:c r="AA69" s="20"/>
      <x:c r="AB69" s="2" t="str">
        <x:f>IF(O69="REVIEW","UNMAPPED",IF(TRIM(F69)=O69,"Canonical","Alias mapped"))</x:f>
        <x:v>Canonical</x:v>
      </x:c>
    </x:row>
    <x:row r="70" ht="31" customHeight="1">
      <x:c r="A70" s="2" t="n">
        <x:v>64</x:v>
      </x:c>
      <x:c r="B70" s="2" t="str">
        <x:v>DP-1064</x:v>
      </x:c>
      <x:c r="C70" s="2" t="str">
        <x:v>Sam Brooks</x:v>
      </x:c>
      <x:c r="D70" s="12" t="str">
        <x:v>2026-10-08</x:v>
      </x:c>
      <x:c r="E70" s="2" t="str">
        <x:v>Resolved</x:v>
      </x:c>
      <x:c r="F70" s="2" t="str">
        <x:v>PDF</x:v>
      </x:c>
      <x:c r="G70" s="2" t="str">
        <x:v>West</x:v>
      </x:c>
      <x:c r="H70" s="2" t="str">
        <x:v>Low</x:v>
      </x:c>
      <x:c r="I70" s="10" t="n">
        <x:v>33</x:v>
      </x:c>
      <x:c r="J70" s="11" t="n">
        <x:v>77.75</x:v>
      </x:c>
      <x:c r="K70" s="2" t="str">
        <x:v>Email</x:v>
      </x:c>
      <x:c r="L70" s="13" t="str">
        <x:v>PDF form saving</x:v>
      </x:c>
      <x:c r="M70" s="2" t="str">
        <x:f>TRIM(C70)</x:f>
        <x:v>Sam Brooks</x:v>
      </x:c>
      <x:c r="N70" s="2" t="str">
        <x:f>UPPER(TRIM(E70))</x:f>
        <x:v>RESOLVED</x:v>
      </x:c>
      <x:c r="O70" s="2" t="str">
        <x:f>IF(COUNTIF('ReferenceLookups'!$A$7:$A$15,UPPER(TRIM(F70)))=0,"REVIEW",VLOOKUP(UPPER(TRIM(F70)),'ReferenceLookups'!$A$7:$B$15,2,FALSE))</x:f>
        <x:v>PDF</x:v>
      </x:c>
      <x:c r="P70" s="2" t="str">
        <x:f>IF(OR(C70&lt;&gt;TRIM(C70),E70&lt;&gt;TRIM(E70),F70&lt;&gt;TRIM(F70)),"REVIEW","No change")</x:f>
        <x:v>No change</x:v>
      </x:c>
      <x:c r="Q70" s="2" t="n">
        <x:f>COUNTIF($B$7:$B$106,B70)</x:f>
        <x:v>1</x:v>
      </x:c>
      <x:c r="R70" s="2" t="n">
        <x:f>COUNTIF($B$7:B70,B70)</x:f>
        <x:v>1</x:v>
      </x:c>
      <x:c r="S70" s="2" t="str">
        <x:f>B70&amp;"~"&amp;C70&amp;"~"&amp;D70&amp;"~"&amp;E70&amp;"~"&amp;F70&amp;"~"&amp;G70&amp;"~"&amp;H70&amp;"~"&amp;I70&amp;"~"&amp;J70&amp;"~"&amp;K70&amp;"~"&amp;L70</x:f>
        <x:v>DP-1064~Sam Brooks~2026-10-08~Resolved~PDF~West~Low~33~77.75~Email~PDF form saving</x:v>
      </x:c>
      <x:c r="T70" s="2" t="n">
        <x:f>COUNTIF($S$7:$S$106,S70)</x:f>
        <x:v>1</x:v>
      </x:c>
      <x:c r="U70" s="2" t="n">
        <x:f>COUNTIF($S$7:S70,S70)</x:f>
        <x:v>1</x:v>
      </x:c>
      <x:c r="V70" s="2" t="str">
        <x:f>IF(Q70=1,"Single ID",IF(T70=Q70,"Repeated same fields","Conflicting ID"))</x:f>
        <x:v>Single ID</x:v>
      </x:c>
      <x:c r="W70" s="2" t="str">
        <x:f>IF(D70="","MISSING",IF(AND(LEN(D70)=10,MID(D70,5,1)="-",MID(D70,8,1)="-"),"ISO candidate","REVIEW"))</x:f>
        <x:v>ISO candidate</x:v>
      </x:c>
      <x:c r="X70" s="18" t="n">
        <x:f>IF(W70="ISO candidate",DATE(VALUE(LEFT(D70,4)),VALUE(MID(D70,6,2)),VALUE(RIGHT(D70,2))),"")</x:f>
        <x:v>46303</x:v>
      </x:c>
      <x:c r="Y70" s="2" t="str">
        <x:f>IF(W70&lt;&gt;"ISO candidate",W70,IF(TEXT(X70,"yyyy-mm-dd")=D70,"Valid ISO","INVALID"))</x:f>
        <x:v>Valid ISO</x:v>
      </x:c>
      <x:c r="Z70" s="20" t="str">
        <x:v>Review</x:v>
      </x:c>
      <x:c r="AA70" s="20"/>
      <x:c r="AB70" s="2" t="str">
        <x:f>IF(O70="REVIEW","UNMAPPED",IF(TRIM(F70)=O70,"Canonical","Alias mapped"))</x:f>
        <x:v>Canonical</x:v>
      </x:c>
    </x:row>
    <x:row r="71" ht="31" customHeight="1">
      <x:c r="A71" s="2" t="n">
        <x:v>65</x:v>
      </x:c>
      <x:c r="B71" s="2" t="str">
        <x:v>DP-1065</x:v>
      </x:c>
      <x:c r="C71" s="2" t="str">
        <x:v>  Noor Patel </x:v>
      </x:c>
      <x:c r="D71" s="12" t="str">
        <x:v>2026-10-09</x:v>
      </x:c>
      <x:c r="E71" s="2" t="str">
        <x:v>Open</x:v>
      </x:c>
      <x:c r="F71" s="2" t="str">
        <x:v>Windows</x:v>
      </x:c>
      <x:c r="G71" s="2" t="str">
        <x:v>East</x:v>
      </x:c>
      <x:c r="H71" s="2" t="str">
        <x:v>Normal</x:v>
      </x:c>
      <x:c r="I71" s="10" t="n">
        <x:v>40</x:v>
      </x:c>
      <x:c r="J71" s="11" t="n">
        <x:v>85</x:v>
      </x:c>
      <x:c r="K71" s="2" t="str">
        <x:v>Web</x:v>
      </x:c>
      <x:c r="L71" s="13" t="str">
        <x:v>Wi-Fi connection drops</x:v>
      </x:c>
      <x:c r="M71" s="2" t="str">
        <x:f>TRIM(C71)</x:f>
        <x:v>Noor Patel</x:v>
      </x:c>
      <x:c r="N71" s="2" t="str">
        <x:f>UPPER(TRIM(E71))</x:f>
        <x:v>OPEN</x:v>
      </x:c>
      <x:c r="O71" s="2" t="str">
        <x:f>IF(COUNTIF('ReferenceLookups'!$A$7:$A$15,UPPER(TRIM(F71)))=0,"REVIEW",VLOOKUP(UPPER(TRIM(F71)),'ReferenceLookups'!$A$7:$B$15,2,FALSE))</x:f>
        <x:v>Windows</x:v>
      </x:c>
      <x:c r="P71" s="2" t="str">
        <x:f>IF(OR(C71&lt;&gt;TRIM(C71),E71&lt;&gt;TRIM(E71),F71&lt;&gt;TRIM(F71)),"REVIEW","No change")</x:f>
        <x:v>REVIEW</x:v>
      </x:c>
      <x:c r="Q71" s="2" t="n">
        <x:f>COUNTIF($B$7:$B$106,B71)</x:f>
        <x:v>1</x:v>
      </x:c>
      <x:c r="R71" s="2" t="n">
        <x:f>COUNTIF($B$7:B71,B71)</x:f>
        <x:v>1</x:v>
      </x:c>
      <x:c r="S71" s="2" t="str">
        <x:f>B71&amp;"~"&amp;C71&amp;"~"&amp;D71&amp;"~"&amp;E71&amp;"~"&amp;F71&amp;"~"&amp;G71&amp;"~"&amp;H71&amp;"~"&amp;I71&amp;"~"&amp;J71&amp;"~"&amp;K71&amp;"~"&amp;L71</x:f>
        <x:v>DP-1065~  Noor Patel ~2026-10-09~Open~Windows~East~Normal~40~85~Web~Wi-Fi connection drops</x:v>
      </x:c>
      <x:c r="T71" s="2" t="n">
        <x:f>COUNTIF($S$7:$S$106,S71)</x:f>
        <x:v>1</x:v>
      </x:c>
      <x:c r="U71" s="2" t="n">
        <x:f>COUNTIF($S$7:S71,S71)</x:f>
        <x:v>1</x:v>
      </x:c>
      <x:c r="V71" s="2" t="str">
        <x:f>IF(Q71=1,"Single ID",IF(T71=Q71,"Repeated same fields","Conflicting ID"))</x:f>
        <x:v>Single ID</x:v>
      </x:c>
      <x:c r="W71" s="2" t="str">
        <x:f>IF(D71="","MISSING",IF(AND(LEN(D71)=10,MID(D71,5,1)="-",MID(D71,8,1)="-"),"ISO candidate","REVIEW"))</x:f>
        <x:v>ISO candidate</x:v>
      </x:c>
      <x:c r="X71" s="18" t="n">
        <x:f>IF(W71="ISO candidate",DATE(VALUE(LEFT(D71,4)),VALUE(MID(D71,6,2)),VALUE(RIGHT(D71,2))),"")</x:f>
        <x:v>46304</x:v>
      </x:c>
      <x:c r="Y71" s="2" t="str">
        <x:f>IF(W71&lt;&gt;"ISO candidate",W71,IF(TEXT(X71,"yyyy-mm-dd")=D71,"Valid ISO","INVALID"))</x:f>
        <x:v>Valid ISO</x:v>
      </x:c>
      <x:c r="Z71" s="20" t="str">
        <x:v>Review</x:v>
      </x:c>
      <x:c r="AA71" s="20"/>
      <x:c r="AB71" s="2" t="str">
        <x:f>IF(O71="REVIEW","UNMAPPED",IF(TRIM(F71)=O71,"Canonical","Alias mapped"))</x:f>
        <x:v>Canonical</x:v>
      </x:c>
    </x:row>
    <x:row r="72" ht="31" customHeight="1">
      <x:c r="A72" s="2" t="n">
        <x:v>66</x:v>
      </x:c>
      <x:c r="B72" s="2" t="str">
        <x:v>DP-1066</x:v>
      </x:c>
      <x:c r="C72" s="2" t="str">
        <x:v>Taylor Reed</x:v>
      </x:c>
      <x:c r="D72" s="12" t="str">
        <x:v>2026-10-10</x:v>
      </x:c>
      <x:c r="E72" s="2" t="str">
        <x:v>OPEN</x:v>
      </x:c>
      <x:c r="F72" s="2" t="str">
        <x:v>Microsoft365</x:v>
      </x:c>
      <x:c r="G72" s="2" t="str">
        <x:v>Central</x:v>
      </x:c>
      <x:c r="H72" s="2" t="str">
        <x:v>High</x:v>
      </x:c>
      <x:c r="I72" s="10" t="n">
        <x:v>47</x:v>
      </x:c>
      <x:c r="J72" s="11" t="n">
        <x:v>12.5</x:v>
      </x:c>
      <x:c r="K72" s="2" t="str">
        <x:v>Phone</x:v>
      </x:c>
      <x:c r="L72" s="13" t="str">
        <x:v>Word heading layout</x:v>
      </x:c>
      <x:c r="M72" s="2" t="str">
        <x:f>TRIM(C72)</x:f>
        <x:v>Taylor Reed</x:v>
      </x:c>
      <x:c r="N72" s="2" t="str">
        <x:f>UPPER(TRIM(E72))</x:f>
        <x:v>OPEN</x:v>
      </x:c>
      <x:c r="O72" s="2" t="str">
        <x:f>IF(COUNTIF('ReferenceLookups'!$A$7:$A$15,UPPER(TRIM(F72)))=0,"REVIEW",VLOOKUP(UPPER(TRIM(F72)),'ReferenceLookups'!$A$7:$B$15,2,FALSE))</x:f>
        <x:v>Microsoft365</x:v>
      </x:c>
      <x:c r="P72" s="2" t="str">
        <x:f>IF(OR(C72&lt;&gt;TRIM(C72),E72&lt;&gt;TRIM(E72),F72&lt;&gt;TRIM(F72)),"REVIEW","No change")</x:f>
        <x:v>No change</x:v>
      </x:c>
      <x:c r="Q72" s="2" t="n">
        <x:f>COUNTIF($B$7:$B$106,B72)</x:f>
        <x:v>1</x:v>
      </x:c>
      <x:c r="R72" s="2" t="n">
        <x:f>COUNTIF($B$7:B72,B72)</x:f>
        <x:v>1</x:v>
      </x:c>
      <x:c r="S72" s="2" t="str">
        <x:f>B72&amp;"~"&amp;C72&amp;"~"&amp;D72&amp;"~"&amp;E72&amp;"~"&amp;F72&amp;"~"&amp;G72&amp;"~"&amp;H72&amp;"~"&amp;I72&amp;"~"&amp;J72&amp;"~"&amp;K72&amp;"~"&amp;L72</x:f>
        <x:v>DP-1066~Taylor Reed~2026-10-10~OPEN~Microsoft365~Central~High~47~12.5~Phone~Word heading layout</x:v>
      </x:c>
      <x:c r="T72" s="2" t="n">
        <x:f>COUNTIF($S$7:$S$106,S72)</x:f>
        <x:v>1</x:v>
      </x:c>
      <x:c r="U72" s="2" t="n">
        <x:f>COUNTIF($S$7:S72,S72)</x:f>
        <x:v>1</x:v>
      </x:c>
      <x:c r="V72" s="2" t="str">
        <x:f>IF(Q72=1,"Single ID",IF(T72=Q72,"Repeated same fields","Conflicting ID"))</x:f>
        <x:v>Single ID</x:v>
      </x:c>
      <x:c r="W72" s="2" t="str">
        <x:f>IF(D72="","MISSING",IF(AND(LEN(D72)=10,MID(D72,5,1)="-",MID(D72,8,1)="-"),"ISO candidate","REVIEW"))</x:f>
        <x:v>ISO candidate</x:v>
      </x:c>
      <x:c r="X72" s="18" t="n">
        <x:f>IF(W72="ISO candidate",DATE(VALUE(LEFT(D72,4)),VALUE(MID(D72,6,2)),VALUE(RIGHT(D72,2))),"")</x:f>
        <x:v>46305</x:v>
      </x:c>
      <x:c r="Y72" s="2" t="str">
        <x:f>IF(W72&lt;&gt;"ISO candidate",W72,IF(TEXT(X72,"yyyy-mm-dd")=D72,"Valid ISO","INVALID"))</x:f>
        <x:v>Valid ISO</x:v>
      </x:c>
      <x:c r="Z72" s="20" t="str">
        <x:v>Review</x:v>
      </x:c>
      <x:c r="AA72" s="20"/>
      <x:c r="AB72" s="2" t="str">
        <x:f>IF(O72="REVIEW","UNMAPPED",IF(TRIM(F72)=O72,"Canonical","Alias mapped"))</x:f>
        <x:v>Canonical</x:v>
      </x:c>
    </x:row>
    <x:row r="73" ht="31" customHeight="1">
      <x:c r="A73" s="2" t="n">
        <x:v>67</x:v>
      </x:c>
      <x:c r="B73" s="2" t="str">
        <x:v>DP-1067</x:v>
      </x:c>
      <x:c r="C73" s="2" t="str">
        <x:v>Morgan Lane</x:v>
      </x:c>
      <x:c r="D73" s="12" t="str">
        <x:v>2026-10-11</x:v>
      </x:c>
      <x:c r="E73" s="2" t="str">
        <x:v>Open</x:v>
      </x:c>
      <x:c r="F73" s="2" t="str">
        <x:v>Printing</x:v>
      </x:c>
      <x:c r="G73" s="2" t="str">
        <x:v>West</x:v>
      </x:c>
      <x:c r="H73" s="2" t="str">
        <x:v>Low</x:v>
      </x:c>
      <x:c r="I73" s="10" t="n">
        <x:v>54</x:v>
      </x:c>
      <x:c r="J73" s="11" t="n">
        <x:v>19.75</x:v>
      </x:c>
      <x:c r="K73" s="2" t="str">
        <x:v>Email</x:v>
      </x:c>
      <x:c r="L73" s="13" t="str">
        <x:v>Printer queue paused</x:v>
      </x:c>
      <x:c r="M73" s="2" t="str">
        <x:f>TRIM(C73)</x:f>
        <x:v>Morgan Lane</x:v>
      </x:c>
      <x:c r="N73" s="2" t="str">
        <x:f>UPPER(TRIM(E73))</x:f>
        <x:v>OPEN</x:v>
      </x:c>
      <x:c r="O73" s="2" t="str">
        <x:f>IF(COUNTIF('ReferenceLookups'!$A$7:$A$15,UPPER(TRIM(F73)))=0,"REVIEW",VLOOKUP(UPPER(TRIM(F73)),'ReferenceLookups'!$A$7:$B$15,2,FALSE))</x:f>
        <x:v>Printing</x:v>
      </x:c>
      <x:c r="P73" s="2" t="str">
        <x:f>IF(OR(C73&lt;&gt;TRIM(C73),E73&lt;&gt;TRIM(E73),F73&lt;&gt;TRIM(F73)),"REVIEW","No change")</x:f>
        <x:v>No change</x:v>
      </x:c>
      <x:c r="Q73" s="2" t="n">
        <x:f>COUNTIF($B$7:$B$106,B73)</x:f>
        <x:v>1</x:v>
      </x:c>
      <x:c r="R73" s="2" t="n">
        <x:f>COUNTIF($B$7:B73,B73)</x:f>
        <x:v>1</x:v>
      </x:c>
      <x:c r="S73" s="2" t="str">
        <x:f>B73&amp;"~"&amp;C73&amp;"~"&amp;D73&amp;"~"&amp;E73&amp;"~"&amp;F73&amp;"~"&amp;G73&amp;"~"&amp;H73&amp;"~"&amp;I73&amp;"~"&amp;J73&amp;"~"&amp;K73&amp;"~"&amp;L73</x:f>
        <x:v>DP-1067~Morgan Lane~2026-10-11~Open~Printing~West~Low~54~19.75~Email~Printer queue paused</x:v>
      </x:c>
      <x:c r="T73" s="2" t="n">
        <x:f>COUNTIF($S$7:$S$106,S73)</x:f>
        <x:v>1</x:v>
      </x:c>
      <x:c r="U73" s="2" t="n">
        <x:f>COUNTIF($S$7:S73,S73)</x:f>
        <x:v>1</x:v>
      </x:c>
      <x:c r="V73" s="2" t="str">
        <x:f>IF(Q73=1,"Single ID",IF(T73=Q73,"Repeated same fields","Conflicting ID"))</x:f>
        <x:v>Single ID</x:v>
      </x:c>
      <x:c r="W73" s="2" t="str">
        <x:f>IF(D73="","MISSING",IF(AND(LEN(D73)=10,MID(D73,5,1)="-",MID(D73,8,1)="-"),"ISO candidate","REVIEW"))</x:f>
        <x:v>ISO candidate</x:v>
      </x:c>
      <x:c r="X73" s="18" t="n">
        <x:f>IF(W73="ISO candidate",DATE(VALUE(LEFT(D73,4)),VALUE(MID(D73,6,2)),VALUE(RIGHT(D73,2))),"")</x:f>
        <x:v>46306</x:v>
      </x:c>
      <x:c r="Y73" s="2" t="str">
        <x:f>IF(W73&lt;&gt;"ISO candidate",W73,IF(TEXT(X73,"yyyy-mm-dd")=D73,"Valid ISO","INVALID"))</x:f>
        <x:v>Valid ISO</x:v>
      </x:c>
      <x:c r="Z73" s="20" t="str">
        <x:v>Review</x:v>
      </x:c>
      <x:c r="AA73" s="20"/>
      <x:c r="AB73" s="2" t="str">
        <x:f>IF(O73="REVIEW","UNMAPPED",IF(TRIM(F73)=O73,"Canonical","Alias mapped"))</x:f>
        <x:v>Canonical</x:v>
      </x:c>
    </x:row>
    <x:row r="74" ht="31" customHeight="1">
      <x:c r="A74" s="2" t="n">
        <x:v>68</x:v>
      </x:c>
      <x:c r="B74" s="2" t="str">
        <x:v>DP-1068</x:v>
      </x:c>
      <x:c r="C74" s="2" t="str">
        <x:v>Casey Park</x:v>
      </x:c>
      <x:c r="D74" s="12" t="str">
        <x:v>2026-10-12</x:v>
      </x:c>
      <x:c r="E74" s="2" t="str">
        <x:v>Closed</x:v>
      </x:c>
      <x:c r="F74" s="2" t="str">
        <x:v>PDF</x:v>
      </x:c>
      <x:c r="G74" s="2" t="str">
        <x:v>East</x:v>
      </x:c>
      <x:c r="H74" s="2" t="str">
        <x:v>Normal</x:v>
      </x:c>
      <x:c r="I74" s="10" t="n">
        <x:v>61</x:v>
      </x:c>
      <x:c r="J74" s="11" t="n">
        <x:v>27</x:v>
      </x:c>
      <x:c r="K74" s="2" t="str">
        <x:v>Web</x:v>
      </x:c>
      <x:c r="L74" s="13" t="str">
        <x:v>PDF page scaling</x:v>
      </x:c>
      <x:c r="M74" s="2" t="str">
        <x:f>TRIM(C74)</x:f>
        <x:v>Casey Park</x:v>
      </x:c>
      <x:c r="N74" s="2" t="str">
        <x:f>UPPER(TRIM(E74))</x:f>
        <x:v>CLOSED</x:v>
      </x:c>
      <x:c r="O74" s="2" t="str">
        <x:f>IF(COUNTIF('ReferenceLookups'!$A$7:$A$15,UPPER(TRIM(F74)))=0,"REVIEW",VLOOKUP(UPPER(TRIM(F74)),'ReferenceLookups'!$A$7:$B$15,2,FALSE))</x:f>
        <x:v>PDF</x:v>
      </x:c>
      <x:c r="P74" s="2" t="str">
        <x:f>IF(OR(C74&lt;&gt;TRIM(C74),E74&lt;&gt;TRIM(E74),F74&lt;&gt;TRIM(F74)),"REVIEW","No change")</x:f>
        <x:v>No change</x:v>
      </x:c>
      <x:c r="Q74" s="2" t="n">
        <x:f>COUNTIF($B$7:$B$106,B74)</x:f>
        <x:v>1</x:v>
      </x:c>
      <x:c r="R74" s="2" t="n">
        <x:f>COUNTIF($B$7:B74,B74)</x:f>
        <x:v>1</x:v>
      </x:c>
      <x:c r="S74" s="2" t="str">
        <x:f>B74&amp;"~"&amp;C74&amp;"~"&amp;D74&amp;"~"&amp;E74&amp;"~"&amp;F74&amp;"~"&amp;G74&amp;"~"&amp;H74&amp;"~"&amp;I74&amp;"~"&amp;J74&amp;"~"&amp;K74&amp;"~"&amp;L74</x:f>
        <x:v>DP-1068~Casey Park~2026-10-12~Closed~PDF~East~Normal~61~27~Web~PDF page scaling</x:v>
      </x:c>
      <x:c r="T74" s="2" t="n">
        <x:f>COUNTIF($S$7:$S$106,S74)</x:f>
        <x:v>1</x:v>
      </x:c>
      <x:c r="U74" s="2" t="n">
        <x:f>COUNTIF($S$7:S74,S74)</x:f>
        <x:v>1</x:v>
      </x:c>
      <x:c r="V74" s="2" t="str">
        <x:f>IF(Q74=1,"Single ID",IF(T74=Q74,"Repeated same fields","Conflicting ID"))</x:f>
        <x:v>Single ID</x:v>
      </x:c>
      <x:c r="W74" s="2" t="str">
        <x:f>IF(D74="","MISSING",IF(AND(LEN(D74)=10,MID(D74,5,1)="-",MID(D74,8,1)="-"),"ISO candidate","REVIEW"))</x:f>
        <x:v>ISO candidate</x:v>
      </x:c>
      <x:c r="X74" s="18" t="n">
        <x:f>IF(W74="ISO candidate",DATE(VALUE(LEFT(D74,4)),VALUE(MID(D74,6,2)),VALUE(RIGHT(D74,2))),"")</x:f>
        <x:v>46307</x:v>
      </x:c>
      <x:c r="Y74" s="2" t="str">
        <x:f>IF(W74&lt;&gt;"ISO candidate",W74,IF(TEXT(X74,"yyyy-mm-dd")=D74,"Valid ISO","INVALID"))</x:f>
        <x:v>Valid ISO</x:v>
      </x:c>
      <x:c r="Z74" s="20" t="str">
        <x:v>Review</x:v>
      </x:c>
      <x:c r="AA74" s="20"/>
      <x:c r="AB74" s="2" t="str">
        <x:f>IF(O74="REVIEW","UNMAPPED",IF(TRIM(F74)=O74,"Canonical","Alias mapped"))</x:f>
        <x:v>Canonical</x:v>
      </x:c>
    </x:row>
    <x:row r="75" ht="31" customHeight="1">
      <x:c r="A75" s="2" t="n">
        <x:v>69</x:v>
      </x:c>
      <x:c r="B75" s="2" t="str">
        <x:v>DP-1069</x:v>
      </x:c>
      <x:c r="C75" s="2" t="str">
        <x:v>Riley James</x:v>
      </x:c>
      <x:c r="D75" s="12" t="str">
        <x:v>2026-10-13</x:v>
      </x:c>
      <x:c r="E75" s="2" t="str">
        <x:v>Pending</x:v>
      </x:c>
      <x:c r="F75" s="2" t="str">
        <x:v>Windows</x:v>
      </x:c>
      <x:c r="G75" s="2" t="str">
        <x:v>Central</x:v>
      </x:c>
      <x:c r="H75" s="2" t="str">
        <x:v>High</x:v>
      </x:c>
      <x:c r="I75" s="10" t="n">
        <x:v>68</x:v>
      </x:c>
      <x:c r="J75" s="11" t="n">
        <x:v>34.25</x:v>
      </x:c>
      <x:c r="K75" s="2" t="str">
        <x:v>Phone</x:v>
      </x:c>
      <x:c r="L75" s="13" t="str">
        <x:v>Bluetooth audio setup</x:v>
      </x:c>
      <x:c r="M75" s="2" t="str">
        <x:f>TRIM(C75)</x:f>
        <x:v>Riley James</x:v>
      </x:c>
      <x:c r="N75" s="2" t="str">
        <x:f>UPPER(TRIM(E75))</x:f>
        <x:v>PENDING</x:v>
      </x:c>
      <x:c r="O75" s="2" t="str">
        <x:f>IF(COUNTIF('ReferenceLookups'!$A$7:$A$15,UPPER(TRIM(F75)))=0,"REVIEW",VLOOKUP(UPPER(TRIM(F75)),'ReferenceLookups'!$A$7:$B$15,2,FALSE))</x:f>
        <x:v>Windows</x:v>
      </x:c>
      <x:c r="P75" s="2" t="str">
        <x:f>IF(OR(C75&lt;&gt;TRIM(C75),E75&lt;&gt;TRIM(E75),F75&lt;&gt;TRIM(F75)),"REVIEW","No change")</x:f>
        <x:v>No change</x:v>
      </x:c>
      <x:c r="Q75" s="2" t="n">
        <x:f>COUNTIF($B$7:$B$106,B75)</x:f>
        <x:v>1</x:v>
      </x:c>
      <x:c r="R75" s="2" t="n">
        <x:f>COUNTIF($B$7:B75,B75)</x:f>
        <x:v>1</x:v>
      </x:c>
      <x:c r="S75" s="2" t="str">
        <x:f>B75&amp;"~"&amp;C75&amp;"~"&amp;D75&amp;"~"&amp;E75&amp;"~"&amp;F75&amp;"~"&amp;G75&amp;"~"&amp;H75&amp;"~"&amp;I75&amp;"~"&amp;J75&amp;"~"&amp;K75&amp;"~"&amp;L75</x:f>
        <x:v>DP-1069~Riley James~2026-10-13~Pending~Windows~Central~High~68~34.25~Phone~Bluetooth audio setup</x:v>
      </x:c>
      <x:c r="T75" s="2" t="n">
        <x:f>COUNTIF($S$7:$S$106,S75)</x:f>
        <x:v>1</x:v>
      </x:c>
      <x:c r="U75" s="2" t="n">
        <x:f>COUNTIF($S$7:S75,S75)</x:f>
        <x:v>1</x:v>
      </x:c>
      <x:c r="V75" s="2" t="str">
        <x:f>IF(Q75=1,"Single ID",IF(T75=Q75,"Repeated same fields","Conflicting ID"))</x:f>
        <x:v>Single ID</x:v>
      </x:c>
      <x:c r="W75" s="2" t="str">
        <x:f>IF(D75="","MISSING",IF(AND(LEN(D75)=10,MID(D75,5,1)="-",MID(D75,8,1)="-"),"ISO candidate","REVIEW"))</x:f>
        <x:v>ISO candidate</x:v>
      </x:c>
      <x:c r="X75" s="18" t="n">
        <x:f>IF(W75="ISO candidate",DATE(VALUE(LEFT(D75,4)),VALUE(MID(D75,6,2)),VALUE(RIGHT(D75,2))),"")</x:f>
        <x:v>46308</x:v>
      </x:c>
      <x:c r="Y75" s="2" t="str">
        <x:f>IF(W75&lt;&gt;"ISO candidate",W75,IF(TEXT(X75,"yyyy-mm-dd")=D75,"Valid ISO","INVALID"))</x:f>
        <x:v>Valid ISO</x:v>
      </x:c>
      <x:c r="Z75" s="20" t="str">
        <x:v>Review</x:v>
      </x:c>
      <x:c r="AA75" s="20"/>
      <x:c r="AB75" s="2" t="str">
        <x:f>IF(O75="REVIEW","UNMAPPED",IF(TRIM(F75)=O75,"Canonical","Alias mapped"))</x:f>
        <x:v>Canonical</x:v>
      </x:c>
    </x:row>
    <x:row r="76" ht="31" customHeight="1">
      <x:c r="A76" s="2" t="n">
        <x:v>70</x:v>
      </x:c>
      <x:c r="B76" s="2" t="str">
        <x:v>DP-1070</x:v>
      </x:c>
      <x:c r="C76" s="2" t="str">
        <x:v>Jamie Cole</x:v>
      </x:c>
      <x:c r="D76" s="12" t="str">
        <x:v>2026-10-14</x:v>
      </x:c>
      <x:c r="E76" s="2" t="str">
        <x:v>Resolved</x:v>
      </x:c>
      <x:c r="F76" s="2" t="str">
        <x:v>Microsoft365</x:v>
      </x:c>
      <x:c r="G76" s="2" t="str">
        <x:v>West</x:v>
      </x:c>
      <x:c r="H76" s="2" t="str">
        <x:v>Low</x:v>
      </x:c>
      <x:c r="I76" s="10" t="n">
        <x:v>75</x:v>
      </x:c>
      <x:c r="J76" s="11" t="n">
        <x:v>41.5</x:v>
      </x:c>
      <x:c r="K76" s="2" t="str">
        <x:v>Email</x:v>
      </x:c>
      <x:c r="L76" s="13" t="str">
        <x:v>Excel import review</x:v>
      </x:c>
      <x:c r="M76" s="2" t="str">
        <x:f>TRIM(C76)</x:f>
        <x:v>Jamie Cole</x:v>
      </x:c>
      <x:c r="N76" s="2" t="str">
        <x:f>UPPER(TRIM(E76))</x:f>
        <x:v>RESOLVED</x:v>
      </x:c>
      <x:c r="O76" s="2" t="str">
        <x:f>IF(COUNTIF('ReferenceLookups'!$A$7:$A$15,UPPER(TRIM(F76)))=0,"REVIEW",VLOOKUP(UPPER(TRIM(F76)),'ReferenceLookups'!$A$7:$B$15,2,FALSE))</x:f>
        <x:v>Microsoft365</x:v>
      </x:c>
      <x:c r="P76" s="2" t="str">
        <x:f>IF(OR(C76&lt;&gt;TRIM(C76),E76&lt;&gt;TRIM(E76),F76&lt;&gt;TRIM(F76)),"REVIEW","No change")</x:f>
        <x:v>No change</x:v>
      </x:c>
      <x:c r="Q76" s="2" t="n">
        <x:f>COUNTIF($B$7:$B$106,B76)</x:f>
        <x:v>1</x:v>
      </x:c>
      <x:c r="R76" s="2" t="n">
        <x:f>COUNTIF($B$7:B76,B76)</x:f>
        <x:v>1</x:v>
      </x:c>
      <x:c r="S76" s="2" t="str">
        <x:f>B76&amp;"~"&amp;C76&amp;"~"&amp;D76&amp;"~"&amp;E76&amp;"~"&amp;F76&amp;"~"&amp;G76&amp;"~"&amp;H76&amp;"~"&amp;I76&amp;"~"&amp;J76&amp;"~"&amp;K76&amp;"~"&amp;L76</x:f>
        <x:v>DP-1070~Jamie Cole~2026-10-14~Resolved~Microsoft365~West~Low~75~41.5~Email~Excel import review</x:v>
      </x:c>
      <x:c r="T76" s="2" t="n">
        <x:f>COUNTIF($S$7:$S$106,S76)</x:f>
        <x:v>1</x:v>
      </x:c>
      <x:c r="U76" s="2" t="n">
        <x:f>COUNTIF($S$7:S76,S76)</x:f>
        <x:v>1</x:v>
      </x:c>
      <x:c r="V76" s="2" t="str">
        <x:f>IF(Q76=1,"Single ID",IF(T76=Q76,"Repeated same fields","Conflicting ID"))</x:f>
        <x:v>Single ID</x:v>
      </x:c>
      <x:c r="W76" s="2" t="str">
        <x:f>IF(D76="","MISSING",IF(AND(LEN(D76)=10,MID(D76,5,1)="-",MID(D76,8,1)="-"),"ISO candidate","REVIEW"))</x:f>
        <x:v>ISO candidate</x:v>
      </x:c>
      <x:c r="X76" s="18" t="n">
        <x:f>IF(W76="ISO candidate",DATE(VALUE(LEFT(D76,4)),VALUE(MID(D76,6,2)),VALUE(RIGHT(D76,2))),"")</x:f>
        <x:v>46309</x:v>
      </x:c>
      <x:c r="Y76" s="2" t="str">
        <x:f>IF(W76&lt;&gt;"ISO candidate",W76,IF(TEXT(X76,"yyyy-mm-dd")=D76,"Valid ISO","INVALID"))</x:f>
        <x:v>Valid ISO</x:v>
      </x:c>
      <x:c r="Z76" s="20" t="str">
        <x:v>Review</x:v>
      </x:c>
      <x:c r="AA76" s="20"/>
      <x:c r="AB76" s="2" t="str">
        <x:f>IF(O76="REVIEW","UNMAPPED",IF(TRIM(F76)=O76,"Canonical","Alias mapped"))</x:f>
        <x:v>Canonical</x:v>
      </x:c>
    </x:row>
    <x:row r="77" ht="31" customHeight="1">
      <x:c r="A77" s="2" t="n">
        <x:v>71</x:v>
      </x:c>
      <x:c r="B77" s="2" t="str">
        <x:v>DP-1071</x:v>
      </x:c>
      <x:c r="C77" s="2" t="str">
        <x:v>Robin Fox</x:v>
      </x:c>
      <x:c r="D77" s="12" t="str">
        <x:v>2026-10-15</x:v>
      </x:c>
      <x:c r="E77" s="2" t="str">
        <x:v>Open</x:v>
      </x:c>
      <x:c r="F77" s="2" t="str">
        <x:v>Printing</x:v>
      </x:c>
      <x:c r="G77" s="2" t="str">
        <x:v>East</x:v>
      </x:c>
      <x:c r="H77" s="2" t="str">
        <x:v>Normal</x:v>
      </x:c>
      <x:c r="I77" s="10" t="n">
        <x:v>82</x:v>
      </x:c>
      <x:c r="J77" s="11" t="n">
        <x:v>48.75</x:v>
      </x:c>
      <x:c r="K77" s="2" t="str">
        <x:v>Web</x:v>
      </x:c>
      <x:c r="L77" s="13" t="str">
        <x:v>Scanner connection</x:v>
      </x:c>
      <x:c r="M77" s="2" t="str">
        <x:f>TRIM(C77)</x:f>
        <x:v>Robin Fox</x:v>
      </x:c>
      <x:c r="N77" s="2" t="str">
        <x:f>UPPER(TRIM(E77))</x:f>
        <x:v>OPEN</x:v>
      </x:c>
      <x:c r="O77" s="2" t="str">
        <x:f>IF(COUNTIF('ReferenceLookups'!$A$7:$A$15,UPPER(TRIM(F77)))=0,"REVIEW",VLOOKUP(UPPER(TRIM(F77)),'ReferenceLookups'!$A$7:$B$15,2,FALSE))</x:f>
        <x:v>Printing</x:v>
      </x:c>
      <x:c r="P77" s="2" t="str">
        <x:f>IF(OR(C77&lt;&gt;TRIM(C77),E77&lt;&gt;TRIM(E77),F77&lt;&gt;TRIM(F77)),"REVIEW","No change")</x:f>
        <x:v>No change</x:v>
      </x:c>
      <x:c r="Q77" s="2" t="n">
        <x:f>COUNTIF($B$7:$B$106,B77)</x:f>
        <x:v>1</x:v>
      </x:c>
      <x:c r="R77" s="2" t="n">
        <x:f>COUNTIF($B$7:B77,B77)</x:f>
        <x:v>1</x:v>
      </x:c>
      <x:c r="S77" s="2" t="str">
        <x:f>B77&amp;"~"&amp;C77&amp;"~"&amp;D77&amp;"~"&amp;E77&amp;"~"&amp;F77&amp;"~"&amp;G77&amp;"~"&amp;H77&amp;"~"&amp;I77&amp;"~"&amp;J77&amp;"~"&amp;K77&amp;"~"&amp;L77</x:f>
        <x:v>DP-1071~Robin Fox~2026-10-15~Open~Printing~East~Normal~82~48.75~Web~Scanner connection</x:v>
      </x:c>
      <x:c r="T77" s="2" t="n">
        <x:f>COUNTIF($S$7:$S$106,S77)</x:f>
        <x:v>1</x:v>
      </x:c>
      <x:c r="U77" s="2" t="n">
        <x:f>COUNTIF($S$7:S77,S77)</x:f>
        <x:v>1</x:v>
      </x:c>
      <x:c r="V77" s="2" t="str">
        <x:f>IF(Q77=1,"Single ID",IF(T77=Q77,"Repeated same fields","Conflicting ID"))</x:f>
        <x:v>Single ID</x:v>
      </x:c>
      <x:c r="W77" s="2" t="str">
        <x:f>IF(D77="","MISSING",IF(AND(LEN(D77)=10,MID(D77,5,1)="-",MID(D77,8,1)="-"),"ISO candidate","REVIEW"))</x:f>
        <x:v>ISO candidate</x:v>
      </x:c>
      <x:c r="X77" s="18" t="n">
        <x:f>IF(W77="ISO candidate",DATE(VALUE(LEFT(D77,4)),VALUE(MID(D77,6,2)),VALUE(RIGHT(D77,2))),"")</x:f>
        <x:v>46310</x:v>
      </x:c>
      <x:c r="Y77" s="2" t="str">
        <x:f>IF(W77&lt;&gt;"ISO candidate",W77,IF(TEXT(X77,"yyyy-mm-dd")=D77,"Valid ISO","INVALID"))</x:f>
        <x:v>Valid ISO</x:v>
      </x:c>
      <x:c r="Z77" s="20" t="str">
        <x:v>Review</x:v>
      </x:c>
      <x:c r="AA77" s="20"/>
      <x:c r="AB77" s="2" t="str">
        <x:f>IF(O77="REVIEW","UNMAPPED",IF(TRIM(F77)=O77,"Canonical","Alias mapped"))</x:f>
        <x:v>Canonical</x:v>
      </x:c>
    </x:row>
    <x:row r="78" ht="31" customHeight="1">
      <x:c r="A78" s="2" t="n">
        <x:v>72</x:v>
      </x:c>
      <x:c r="B78" s="2" t="str">
        <x:v>DP-1072</x:v>
      </x:c>
      <x:c r="C78" s="2" t="str">
        <x:v>Drew Hayes</x:v>
      </x:c>
      <x:c r="D78" s="12" t="str">
        <x:v>2026-10-16</x:v>
      </x:c>
      <x:c r="E78" s="2" t="str">
        <x:v>Closed</x:v>
      </x:c>
      <x:c r="F78" s="2" t="str">
        <x:v>PDF</x:v>
      </x:c>
      <x:c r="G78" s="2" t="str">
        <x:v>Central</x:v>
      </x:c>
      <x:c r="H78" s="2" t="str">
        <x:v>High</x:v>
      </x:c>
      <x:c r="I78" s="10" t="n">
        <x:v>89</x:v>
      </x:c>
      <x:c r="J78" s="11" t="n">
        <x:v>56</x:v>
      </x:c>
      <x:c r="K78" s="2" t="str">
        <x:v>Phone</x:v>
      </x:c>
      <x:c r="L78" s="13" t="str">
        <x:v>PDF form saving</x:v>
      </x:c>
      <x:c r="M78" s="2" t="str">
        <x:f>TRIM(C78)</x:f>
        <x:v>Drew Hayes</x:v>
      </x:c>
      <x:c r="N78" s="2" t="str">
        <x:f>UPPER(TRIM(E78))</x:f>
        <x:v>CLOSED</x:v>
      </x:c>
      <x:c r="O78" s="2" t="str">
        <x:f>IF(COUNTIF('ReferenceLookups'!$A$7:$A$15,UPPER(TRIM(F78)))=0,"REVIEW",VLOOKUP(UPPER(TRIM(F78)),'ReferenceLookups'!$A$7:$B$15,2,FALSE))</x:f>
        <x:v>PDF</x:v>
      </x:c>
      <x:c r="P78" s="2" t="str">
        <x:f>IF(OR(C78&lt;&gt;TRIM(C78),E78&lt;&gt;TRIM(E78),F78&lt;&gt;TRIM(F78)),"REVIEW","No change")</x:f>
        <x:v>No change</x:v>
      </x:c>
      <x:c r="Q78" s="2" t="n">
        <x:f>COUNTIF($B$7:$B$106,B78)</x:f>
        <x:v>1</x:v>
      </x:c>
      <x:c r="R78" s="2" t="n">
        <x:f>COUNTIF($B$7:B78,B78)</x:f>
        <x:v>1</x:v>
      </x:c>
      <x:c r="S78" s="2" t="str">
        <x:f>B78&amp;"~"&amp;C78&amp;"~"&amp;D78&amp;"~"&amp;E78&amp;"~"&amp;F78&amp;"~"&amp;G78&amp;"~"&amp;H78&amp;"~"&amp;I78&amp;"~"&amp;J78&amp;"~"&amp;K78&amp;"~"&amp;L78</x:f>
        <x:v>DP-1072~Drew Hayes~2026-10-16~Closed~PDF~Central~High~89~56~Phone~PDF form saving</x:v>
      </x:c>
      <x:c r="T78" s="2" t="n">
        <x:f>COUNTIF($S$7:$S$106,S78)</x:f>
        <x:v>1</x:v>
      </x:c>
      <x:c r="U78" s="2" t="n">
        <x:f>COUNTIF($S$7:S78,S78)</x:f>
        <x:v>1</x:v>
      </x:c>
      <x:c r="V78" s="2" t="str">
        <x:f>IF(Q78=1,"Single ID",IF(T78=Q78,"Repeated same fields","Conflicting ID"))</x:f>
        <x:v>Single ID</x:v>
      </x:c>
      <x:c r="W78" s="2" t="str">
        <x:f>IF(D78="","MISSING",IF(AND(LEN(D78)=10,MID(D78,5,1)="-",MID(D78,8,1)="-"),"ISO candidate","REVIEW"))</x:f>
        <x:v>ISO candidate</x:v>
      </x:c>
      <x:c r="X78" s="18" t="n">
        <x:f>IF(W78="ISO candidate",DATE(VALUE(LEFT(D78,4)),VALUE(MID(D78,6,2)),VALUE(RIGHT(D78,2))),"")</x:f>
        <x:v>46311</x:v>
      </x:c>
      <x:c r="Y78" s="2" t="str">
        <x:f>IF(W78&lt;&gt;"ISO candidate",W78,IF(TEXT(X78,"yyyy-mm-dd")=D78,"Valid ISO","INVALID"))</x:f>
        <x:v>Valid ISO</x:v>
      </x:c>
      <x:c r="Z78" s="20" t="str">
        <x:v>Review</x:v>
      </x:c>
      <x:c r="AA78" s="20"/>
      <x:c r="AB78" s="2" t="str">
        <x:f>IF(O78="REVIEW","UNMAPPED",IF(TRIM(F78)=O78,"Canonical","Alias mapped"))</x:f>
        <x:v>Canonical</x:v>
      </x:c>
    </x:row>
    <x:row r="79" ht="31" customHeight="1">
      <x:c r="A79" s="2" t="n">
        <x:v>73</x:v>
      </x:c>
      <x:c r="B79" s="2" t="str">
        <x:v>DP-1073</x:v>
      </x:c>
      <x:c r="C79" s="2" t="str">
        <x:v>Avery Scott</x:v>
      </x:c>
      <x:c r="D79" s="12" t="str">
        <x:v>2026-10-17</x:v>
      </x:c>
      <x:c r="E79" s="2" t="str">
        <x:v>Open</x:v>
      </x:c>
      <x:c r="F79" s="2" t="str">
        <x:v>Windows</x:v>
      </x:c>
      <x:c r="G79" s="2" t="str">
        <x:v>West</x:v>
      </x:c>
      <x:c r="H79" s="2" t="str">
        <x:v>Low</x:v>
      </x:c>
      <x:c r="I79" s="10" t="n">
        <x:v>96</x:v>
      </x:c>
      <x:c r="J79" s="11" t="n">
        <x:v>63.25</x:v>
      </x:c>
      <x:c r="K79" s="2" t="str">
        <x:v>Email</x:v>
      </x:c>
      <x:c r="L79" s="13" t="str">
        <x:v>Wi-Fi connection drops</x:v>
      </x:c>
      <x:c r="M79" s="2" t="str">
        <x:f>TRIM(C79)</x:f>
        <x:v>Avery Scott</x:v>
      </x:c>
      <x:c r="N79" s="2" t="str">
        <x:f>UPPER(TRIM(E79))</x:f>
        <x:v>OPEN</x:v>
      </x:c>
      <x:c r="O79" s="2" t="str">
        <x:f>IF(COUNTIF('ReferenceLookups'!$A$7:$A$15,UPPER(TRIM(F79)))=0,"REVIEW",VLOOKUP(UPPER(TRIM(F79)),'ReferenceLookups'!$A$7:$B$15,2,FALSE))</x:f>
        <x:v>Windows</x:v>
      </x:c>
      <x:c r="P79" s="2" t="str">
        <x:f>IF(OR(C79&lt;&gt;TRIM(C79),E79&lt;&gt;TRIM(E79),F79&lt;&gt;TRIM(F79)),"REVIEW","No change")</x:f>
        <x:v>No change</x:v>
      </x:c>
      <x:c r="Q79" s="2" t="n">
        <x:f>COUNTIF($B$7:$B$106,B79)</x:f>
        <x:v>1</x:v>
      </x:c>
      <x:c r="R79" s="2" t="n">
        <x:f>COUNTIF($B$7:B79,B79)</x:f>
        <x:v>1</x:v>
      </x:c>
      <x:c r="S79" s="2" t="str">
        <x:f>B79&amp;"~"&amp;C79&amp;"~"&amp;D79&amp;"~"&amp;E79&amp;"~"&amp;F79&amp;"~"&amp;G79&amp;"~"&amp;H79&amp;"~"&amp;I79&amp;"~"&amp;J79&amp;"~"&amp;K79&amp;"~"&amp;L79</x:f>
        <x:v>DP-1073~Avery Scott~2026-10-17~Open~Windows~West~Low~96~63.25~Email~Wi-Fi connection drops</x:v>
      </x:c>
      <x:c r="T79" s="2" t="n">
        <x:f>COUNTIF($S$7:$S$106,S79)</x:f>
        <x:v>1</x:v>
      </x:c>
      <x:c r="U79" s="2" t="n">
        <x:f>COUNTIF($S$7:S79,S79)</x:f>
        <x:v>1</x:v>
      </x:c>
      <x:c r="V79" s="2" t="str">
        <x:f>IF(Q79=1,"Single ID",IF(T79=Q79,"Repeated same fields","Conflicting ID"))</x:f>
        <x:v>Single ID</x:v>
      </x:c>
      <x:c r="W79" s="2" t="str">
        <x:f>IF(D79="","MISSING",IF(AND(LEN(D79)=10,MID(D79,5,1)="-",MID(D79,8,1)="-"),"ISO candidate","REVIEW"))</x:f>
        <x:v>ISO candidate</x:v>
      </x:c>
      <x:c r="X79" s="18" t="n">
        <x:f>IF(W79="ISO candidate",DATE(VALUE(LEFT(D79,4)),VALUE(MID(D79,6,2)),VALUE(RIGHT(D79,2))),"")</x:f>
        <x:v>46312</x:v>
      </x:c>
      <x:c r="Y79" s="2" t="str">
        <x:f>IF(W79&lt;&gt;"ISO candidate",W79,IF(TEXT(X79,"yyyy-mm-dd")=D79,"Valid ISO","INVALID"))</x:f>
        <x:v>Valid ISO</x:v>
      </x:c>
      <x:c r="Z79" s="20" t="str">
        <x:v>Review</x:v>
      </x:c>
      <x:c r="AA79" s="20"/>
      <x:c r="AB79" s="2" t="str">
        <x:f>IF(O79="REVIEW","UNMAPPED",IF(TRIM(F79)=O79,"Canonical","Alias mapped"))</x:f>
        <x:v>Canonical</x:v>
      </x:c>
    </x:row>
    <x:row r="80" ht="31" customHeight="1">
      <x:c r="A80" s="2" t="n">
        <x:v>74</x:v>
      </x:c>
      <x:c r="B80" s="2" t="str">
        <x:v>DP-1074</x:v>
      </x:c>
      <x:c r="C80" s="2" t="str">
        <x:v>  Quinn Bell </x:v>
      </x:c>
      <x:c r="D80" s="12" t="str">
        <x:v>2026-10-18</x:v>
      </x:c>
      <x:c r="E80" s="2" t="str">
        <x:v>Closed</x:v>
      </x:c>
      <x:c r="F80" s="2" t="str">
        <x:v>Microsoft365</x:v>
      </x:c>
      <x:c r="G80" s="2" t="str">
        <x:v>East</x:v>
      </x:c>
      <x:c r="H80" s="2" t="str">
        <x:v>Normal</x:v>
      </x:c>
      <x:c r="I80" s="10" t="n">
        <x:v>17</x:v>
      </x:c>
      <x:c r="J80" s="11" t="n">
        <x:v>70.5</x:v>
      </x:c>
      <x:c r="K80" s="2" t="str">
        <x:v>Web</x:v>
      </x:c>
      <x:c r="L80" s="13" t="str">
        <x:v>Word heading layout</x:v>
      </x:c>
      <x:c r="M80" s="2" t="str">
        <x:f>TRIM(C80)</x:f>
        <x:v>Quinn Bell</x:v>
      </x:c>
      <x:c r="N80" s="2" t="str">
        <x:f>UPPER(TRIM(E80))</x:f>
        <x:v>CLOSED</x:v>
      </x:c>
      <x:c r="O80" s="2" t="str">
        <x:f>IF(COUNTIF('ReferenceLookups'!$A$7:$A$15,UPPER(TRIM(F80)))=0,"REVIEW",VLOOKUP(UPPER(TRIM(F80)),'ReferenceLookups'!$A$7:$B$15,2,FALSE))</x:f>
        <x:v>Microsoft365</x:v>
      </x:c>
      <x:c r="P80" s="2" t="str">
        <x:f>IF(OR(C80&lt;&gt;TRIM(C80),E80&lt;&gt;TRIM(E80),F80&lt;&gt;TRIM(F80)),"REVIEW","No change")</x:f>
        <x:v>REVIEW</x:v>
      </x:c>
      <x:c r="Q80" s="2" t="n">
        <x:f>COUNTIF($B$7:$B$106,B80)</x:f>
        <x:v>1</x:v>
      </x:c>
      <x:c r="R80" s="2" t="n">
        <x:f>COUNTIF($B$7:B80,B80)</x:f>
        <x:v>1</x:v>
      </x:c>
      <x:c r="S80" s="2" t="str">
        <x:f>B80&amp;"~"&amp;C80&amp;"~"&amp;D80&amp;"~"&amp;E80&amp;"~"&amp;F80&amp;"~"&amp;G80&amp;"~"&amp;H80&amp;"~"&amp;I80&amp;"~"&amp;J80&amp;"~"&amp;K80&amp;"~"&amp;L80</x:f>
        <x:v>DP-1074~  Quinn Bell ~2026-10-18~Closed~Microsoft365~East~Normal~17~70.5~Web~Word heading layout</x:v>
      </x:c>
      <x:c r="T80" s="2" t="n">
        <x:f>COUNTIF($S$7:$S$106,S80)</x:f>
        <x:v>1</x:v>
      </x:c>
      <x:c r="U80" s="2" t="n">
        <x:f>COUNTIF($S$7:S80,S80)</x:f>
        <x:v>1</x:v>
      </x:c>
      <x:c r="V80" s="2" t="str">
        <x:f>IF(Q80=1,"Single ID",IF(T80=Q80,"Repeated same fields","Conflicting ID"))</x:f>
        <x:v>Single ID</x:v>
      </x:c>
      <x:c r="W80" s="2" t="str">
        <x:f>IF(D80="","MISSING",IF(AND(LEN(D80)=10,MID(D80,5,1)="-",MID(D80,8,1)="-"),"ISO candidate","REVIEW"))</x:f>
        <x:v>ISO candidate</x:v>
      </x:c>
      <x:c r="X80" s="18" t="n">
        <x:f>IF(W80="ISO candidate",DATE(VALUE(LEFT(D80,4)),VALUE(MID(D80,6,2)),VALUE(RIGHT(D80,2))),"")</x:f>
        <x:v>46313</x:v>
      </x:c>
      <x:c r="Y80" s="2" t="str">
        <x:f>IF(W80&lt;&gt;"ISO candidate",W80,IF(TEXT(X80,"yyyy-mm-dd")=D80,"Valid ISO","INVALID"))</x:f>
        <x:v>Valid ISO</x:v>
      </x:c>
      <x:c r="Z80" s="20" t="str">
        <x:v>Review</x:v>
      </x:c>
      <x:c r="AA80" s="20"/>
      <x:c r="AB80" s="2" t="str">
        <x:f>IF(O80="REVIEW","UNMAPPED",IF(TRIM(F80)=O80,"Canonical","Alias mapped"))</x:f>
        <x:v>Canonical</x:v>
      </x:c>
    </x:row>
    <x:row r="81" ht="31" customHeight="1">
      <x:c r="A81" s="2" t="n">
        <x:v>75</x:v>
      </x:c>
      <x:c r="B81" s="2" t="str">
        <x:v>DP-1075</x:v>
      </x:c>
      <x:c r="C81" s="2" t="str">
        <x:v>Sage Kim</x:v>
      </x:c>
      <x:c r="D81" s="12" t="str">
        <x:v>2026-10-19</x:v>
      </x:c>
      <x:c r="E81" s="2" t="str">
        <x:v>Pending</x:v>
      </x:c>
      <x:c r="F81" s="2" t="str">
        <x:v>Printing</x:v>
      </x:c>
      <x:c r="G81" s="2" t="str">
        <x:v>Central</x:v>
      </x:c>
      <x:c r="H81" s="2" t="str">
        <x:v>High</x:v>
      </x:c>
      <x:c r="I81" s="10" t="n">
        <x:v>24</x:v>
      </x:c>
      <x:c r="J81" s="11" t="n">
        <x:v>77.75</x:v>
      </x:c>
      <x:c r="K81" s="2" t="str">
        <x:v>Phone</x:v>
      </x:c>
      <x:c r="L81" s="13" t="str">
        <x:v>Printer queue paused</x:v>
      </x:c>
      <x:c r="M81" s="2" t="str">
        <x:f>TRIM(C81)</x:f>
        <x:v>Sage Kim</x:v>
      </x:c>
      <x:c r="N81" s="2" t="str">
        <x:f>UPPER(TRIM(E81))</x:f>
        <x:v>PENDING</x:v>
      </x:c>
      <x:c r="O81" s="2" t="str">
        <x:f>IF(COUNTIF('ReferenceLookups'!$A$7:$A$15,UPPER(TRIM(F81)))=0,"REVIEW",VLOOKUP(UPPER(TRIM(F81)),'ReferenceLookups'!$A$7:$B$15,2,FALSE))</x:f>
        <x:v>Printing</x:v>
      </x:c>
      <x:c r="P81" s="2" t="str">
        <x:f>IF(OR(C81&lt;&gt;TRIM(C81),E81&lt;&gt;TRIM(E81),F81&lt;&gt;TRIM(F81)),"REVIEW","No change")</x:f>
        <x:v>No change</x:v>
      </x:c>
      <x:c r="Q81" s="2" t="n">
        <x:f>COUNTIF($B$7:$B$106,B81)</x:f>
        <x:v>1</x:v>
      </x:c>
      <x:c r="R81" s="2" t="n">
        <x:f>COUNTIF($B$7:B81,B81)</x:f>
        <x:v>1</x:v>
      </x:c>
      <x:c r="S81" s="2" t="str">
        <x:f>B81&amp;"~"&amp;C81&amp;"~"&amp;D81&amp;"~"&amp;E81&amp;"~"&amp;F81&amp;"~"&amp;G81&amp;"~"&amp;H81&amp;"~"&amp;I81&amp;"~"&amp;J81&amp;"~"&amp;K81&amp;"~"&amp;L81</x:f>
        <x:v>DP-1075~Sage Kim~2026-10-19~Pending~Printing~Central~High~24~77.75~Phone~Printer queue paused</x:v>
      </x:c>
      <x:c r="T81" s="2" t="n">
        <x:f>COUNTIF($S$7:$S$106,S81)</x:f>
        <x:v>1</x:v>
      </x:c>
      <x:c r="U81" s="2" t="n">
        <x:f>COUNTIF($S$7:S81,S81)</x:f>
        <x:v>1</x:v>
      </x:c>
      <x:c r="V81" s="2" t="str">
        <x:f>IF(Q81=1,"Single ID",IF(T81=Q81,"Repeated same fields","Conflicting ID"))</x:f>
        <x:v>Single ID</x:v>
      </x:c>
      <x:c r="W81" s="2" t="str">
        <x:f>IF(D81="","MISSING",IF(AND(LEN(D81)=10,MID(D81,5,1)="-",MID(D81,8,1)="-"),"ISO candidate","REVIEW"))</x:f>
        <x:v>ISO candidate</x:v>
      </x:c>
      <x:c r="X81" s="18" t="n">
        <x:f>IF(W81="ISO candidate",DATE(VALUE(LEFT(D81,4)),VALUE(MID(D81,6,2)),VALUE(RIGHT(D81,2))),"")</x:f>
        <x:v>46314</x:v>
      </x:c>
      <x:c r="Y81" s="2" t="str">
        <x:f>IF(W81&lt;&gt;"ISO candidate",W81,IF(TEXT(X81,"yyyy-mm-dd")=D81,"Valid ISO","INVALID"))</x:f>
        <x:v>Valid ISO</x:v>
      </x:c>
      <x:c r="Z81" s="20" t="str">
        <x:v>Review</x:v>
      </x:c>
      <x:c r="AA81" s="20"/>
      <x:c r="AB81" s="2" t="str">
        <x:f>IF(O81="REVIEW","UNMAPPED",IF(TRIM(F81)=O81,"Canonical","Alias mapped"))</x:f>
        <x:v>Canonical</x:v>
      </x:c>
    </x:row>
    <x:row r="82" ht="31" customHeight="1">
      <x:c r="A82" s="2" t="n">
        <x:v>76</x:v>
      </x:c>
      <x:c r="B82" s="2" t="str">
        <x:v>DP-1076</x:v>
      </x:c>
      <x:c r="C82" s="2" t="str">
        <x:v>Maya Chen</x:v>
      </x:c>
      <x:c r="D82" s="12" t="str">
        <x:v>2026-10-20</x:v>
      </x:c>
      <x:c r="E82" s="2" t="str">
        <x:v>Resolved</x:v>
      </x:c>
      <x:c r="F82" s="2" t="str">
        <x:v>PDF</x:v>
      </x:c>
      <x:c r="G82" s="2" t="str">
        <x:v>West</x:v>
      </x:c>
      <x:c r="H82" s="2" t="str">
        <x:v>Low</x:v>
      </x:c>
      <x:c r="I82" s="10" t="n">
        <x:v>31</x:v>
      </x:c>
      <x:c r="J82" s="11" t="n">
        <x:v>85</x:v>
      </x:c>
      <x:c r="K82" s="2" t="str">
        <x:v>Email</x:v>
      </x:c>
      <x:c r="L82" s="13" t="str">
        <x:v>PDF page scaling</x:v>
      </x:c>
      <x:c r="M82" s="2" t="str">
        <x:f>TRIM(C82)</x:f>
        <x:v>Maya Chen</x:v>
      </x:c>
      <x:c r="N82" s="2" t="str">
        <x:f>UPPER(TRIM(E82))</x:f>
        <x:v>RESOLVED</x:v>
      </x:c>
      <x:c r="O82" s="2" t="str">
        <x:f>IF(COUNTIF('ReferenceLookups'!$A$7:$A$15,UPPER(TRIM(F82)))=0,"REVIEW",VLOOKUP(UPPER(TRIM(F82)),'ReferenceLookups'!$A$7:$B$15,2,FALSE))</x:f>
        <x:v>PDF</x:v>
      </x:c>
      <x:c r="P82" s="2" t="str">
        <x:f>IF(OR(C82&lt;&gt;TRIM(C82),E82&lt;&gt;TRIM(E82),F82&lt;&gt;TRIM(F82)),"REVIEW","No change")</x:f>
        <x:v>No change</x:v>
      </x:c>
      <x:c r="Q82" s="2" t="n">
        <x:f>COUNTIF($B$7:$B$106,B82)</x:f>
        <x:v>1</x:v>
      </x:c>
      <x:c r="R82" s="2" t="n">
        <x:f>COUNTIF($B$7:B82,B82)</x:f>
        <x:v>1</x:v>
      </x:c>
      <x:c r="S82" s="2" t="str">
        <x:f>B82&amp;"~"&amp;C82&amp;"~"&amp;D82&amp;"~"&amp;E82&amp;"~"&amp;F82&amp;"~"&amp;G82&amp;"~"&amp;H82&amp;"~"&amp;I82&amp;"~"&amp;J82&amp;"~"&amp;K82&amp;"~"&amp;L82</x:f>
        <x:v>DP-1076~Maya Chen~2026-10-20~Resolved~PDF~West~Low~31~85~Email~PDF page scaling</x:v>
      </x:c>
      <x:c r="T82" s="2" t="n">
        <x:f>COUNTIF($S$7:$S$106,S82)</x:f>
        <x:v>1</x:v>
      </x:c>
      <x:c r="U82" s="2" t="n">
        <x:f>COUNTIF($S$7:S82,S82)</x:f>
        <x:v>1</x:v>
      </x:c>
      <x:c r="V82" s="2" t="str">
        <x:f>IF(Q82=1,"Single ID",IF(T82=Q82,"Repeated same fields","Conflicting ID"))</x:f>
        <x:v>Single ID</x:v>
      </x:c>
      <x:c r="W82" s="2" t="str">
        <x:f>IF(D82="","MISSING",IF(AND(LEN(D82)=10,MID(D82,5,1)="-",MID(D82,8,1)="-"),"ISO candidate","REVIEW"))</x:f>
        <x:v>ISO candidate</x:v>
      </x:c>
      <x:c r="X82" s="18" t="n">
        <x:f>IF(W82="ISO candidate",DATE(VALUE(LEFT(D82,4)),VALUE(MID(D82,6,2)),VALUE(RIGHT(D82,2))),"")</x:f>
        <x:v>46315</x:v>
      </x:c>
      <x:c r="Y82" s="2" t="str">
        <x:f>IF(W82&lt;&gt;"ISO candidate",W82,IF(TEXT(X82,"yyyy-mm-dd")=D82,"Valid ISO","INVALID"))</x:f>
        <x:v>Valid ISO</x:v>
      </x:c>
      <x:c r="Z82" s="20" t="str">
        <x:v>Review</x:v>
      </x:c>
      <x:c r="AA82" s="20"/>
      <x:c r="AB82" s="2" t="str">
        <x:f>IF(O82="REVIEW","UNMAPPED",IF(TRIM(F82)=O82,"Canonical","Alias mapped"))</x:f>
        <x:v>Canonical</x:v>
      </x:c>
    </x:row>
    <x:row r="83" ht="31" customHeight="1">
      <x:c r="A83" s="2" t="n">
        <x:v>77</x:v>
      </x:c>
      <x:c r="B83" s="2" t="str">
        <x:v>DP-1077</x:v>
      </x:c>
      <x:c r="C83" s="2" t="str">
        <x:v>Jordan Ellis</x:v>
      </x:c>
      <x:c r="D83" s="12" t="str">
        <x:v>2026-10-21</x:v>
      </x:c>
      <x:c r="E83" s="2" t="str">
        <x:v>Open</x:v>
      </x:c>
      <x:c r="F83" s="2" t="str">
        <x:v>Windows</x:v>
      </x:c>
      <x:c r="G83" s="2" t="str">
        <x:v>East</x:v>
      </x:c>
      <x:c r="H83" s="2" t="str">
        <x:v>Normal</x:v>
      </x:c>
      <x:c r="I83" s="10" t="n">
        <x:v>38</x:v>
      </x:c>
      <x:c r="J83" s="11" t="n">
        <x:v>12.5</x:v>
      </x:c>
      <x:c r="K83" s="2" t="str">
        <x:v>Web</x:v>
      </x:c>
      <x:c r="L83" s="13" t="str">
        <x:v>Bluetooth audio setup</x:v>
      </x:c>
      <x:c r="M83" s="2" t="str">
        <x:f>TRIM(C83)</x:f>
        <x:v>Jordan Ellis</x:v>
      </x:c>
      <x:c r="N83" s="2" t="str">
        <x:f>UPPER(TRIM(E83))</x:f>
        <x:v>OPEN</x:v>
      </x:c>
      <x:c r="O83" s="2" t="str">
        <x:f>IF(COUNTIF('ReferenceLookups'!$A$7:$A$15,UPPER(TRIM(F83)))=0,"REVIEW",VLOOKUP(UPPER(TRIM(F83)),'ReferenceLookups'!$A$7:$B$15,2,FALSE))</x:f>
        <x:v>Windows</x:v>
      </x:c>
      <x:c r="P83" s="2" t="str">
        <x:f>IF(OR(C83&lt;&gt;TRIM(C83),E83&lt;&gt;TRIM(E83),F83&lt;&gt;TRIM(F83)),"REVIEW","No change")</x:f>
        <x:v>No change</x:v>
      </x:c>
      <x:c r="Q83" s="2" t="n">
        <x:f>COUNTIF($B$7:$B$106,B83)</x:f>
        <x:v>1</x:v>
      </x:c>
      <x:c r="R83" s="2" t="n">
        <x:f>COUNTIF($B$7:B83,B83)</x:f>
        <x:v>1</x:v>
      </x:c>
      <x:c r="S83" s="2" t="str">
        <x:f>B83&amp;"~"&amp;C83&amp;"~"&amp;D83&amp;"~"&amp;E83&amp;"~"&amp;F83&amp;"~"&amp;G83&amp;"~"&amp;H83&amp;"~"&amp;I83&amp;"~"&amp;J83&amp;"~"&amp;K83&amp;"~"&amp;L83</x:f>
        <x:v>DP-1077~Jordan Ellis~2026-10-21~Open~Windows~East~Normal~38~12.5~Web~Bluetooth audio setup</x:v>
      </x:c>
      <x:c r="T83" s="2" t="n">
        <x:f>COUNTIF($S$7:$S$106,S83)</x:f>
        <x:v>1</x:v>
      </x:c>
      <x:c r="U83" s="2" t="n">
        <x:f>COUNTIF($S$7:S83,S83)</x:f>
        <x:v>1</x:v>
      </x:c>
      <x:c r="V83" s="2" t="str">
        <x:f>IF(Q83=1,"Single ID",IF(T83=Q83,"Repeated same fields","Conflicting ID"))</x:f>
        <x:v>Single ID</x:v>
      </x:c>
      <x:c r="W83" s="2" t="str">
        <x:f>IF(D83="","MISSING",IF(AND(LEN(D83)=10,MID(D83,5,1)="-",MID(D83,8,1)="-"),"ISO candidate","REVIEW"))</x:f>
        <x:v>ISO candidate</x:v>
      </x:c>
      <x:c r="X83" s="18" t="n">
        <x:f>IF(W83="ISO candidate",DATE(VALUE(LEFT(D83,4)),VALUE(MID(D83,6,2)),VALUE(RIGHT(D83,2))),"")</x:f>
        <x:v>46316</x:v>
      </x:c>
      <x:c r="Y83" s="2" t="str">
        <x:f>IF(W83&lt;&gt;"ISO candidate",W83,IF(TEXT(X83,"yyyy-mm-dd")=D83,"Valid ISO","INVALID"))</x:f>
        <x:v>Valid ISO</x:v>
      </x:c>
      <x:c r="Z83" s="20" t="str">
        <x:v>Review</x:v>
      </x:c>
      <x:c r="AA83" s="20"/>
      <x:c r="AB83" s="2" t="str">
        <x:f>IF(O83="REVIEW","UNMAPPED",IF(TRIM(F83)=O83,"Canonical","Alias mapped"))</x:f>
        <x:v>Canonical</x:v>
      </x:c>
    </x:row>
    <x:row r="84" ht="31" customHeight="1">
      <x:c r="A84" s="2" t="n">
        <x:v>78</x:v>
      </x:c>
      <x:c r="B84" s="2" t="str">
        <x:v>DP-1078</x:v>
      </x:c>
      <x:c r="C84" s="2" t="str">
        <x:v>Alex Rivera</x:v>
      </x:c>
      <x:c r="D84" s="12" t="str">
        <x:v>2026-10-22</x:v>
      </x:c>
      <x:c r="E84" s="2" t="str">
        <x:v> open </x:v>
      </x:c>
      <x:c r="F84" s="2" t="str">
        <x:v>Microsoft365</x:v>
      </x:c>
      <x:c r="G84" s="2" t="str">
        <x:v>Central</x:v>
      </x:c>
      <x:c r="H84" s="2" t="str">
        <x:v>High</x:v>
      </x:c>
      <x:c r="I84" s="10" t="n">
        <x:v>45</x:v>
      </x:c>
      <x:c r="J84" s="11" t="n">
        <x:v>19.75</x:v>
      </x:c>
      <x:c r="K84" s="2" t="str">
        <x:v>Phone</x:v>
      </x:c>
      <x:c r="L84" s="13" t="str">
        <x:v>Excel import review</x:v>
      </x:c>
      <x:c r="M84" s="2" t="str">
        <x:f>TRIM(C84)</x:f>
        <x:v>Alex Rivera</x:v>
      </x:c>
      <x:c r="N84" s="2" t="str">
        <x:f>UPPER(TRIM(E84))</x:f>
        <x:v>OPEN</x:v>
      </x:c>
      <x:c r="O84" s="2" t="str">
        <x:f>IF(COUNTIF('ReferenceLookups'!$A$7:$A$15,UPPER(TRIM(F84)))=0,"REVIEW",VLOOKUP(UPPER(TRIM(F84)),'ReferenceLookups'!$A$7:$B$15,2,FALSE))</x:f>
        <x:v>Microsoft365</x:v>
      </x:c>
      <x:c r="P84" s="2" t="str">
        <x:f>IF(OR(C84&lt;&gt;TRIM(C84),E84&lt;&gt;TRIM(E84),F84&lt;&gt;TRIM(F84)),"REVIEW","No change")</x:f>
        <x:v>REVIEW</x:v>
      </x:c>
      <x:c r="Q84" s="2" t="n">
        <x:f>COUNTIF($B$7:$B$106,B84)</x:f>
        <x:v>1</x:v>
      </x:c>
      <x:c r="R84" s="2" t="n">
        <x:f>COUNTIF($B$7:B84,B84)</x:f>
        <x:v>1</x:v>
      </x:c>
      <x:c r="S84" s="2" t="str">
        <x:f>B84&amp;"~"&amp;C84&amp;"~"&amp;D84&amp;"~"&amp;E84&amp;"~"&amp;F84&amp;"~"&amp;G84&amp;"~"&amp;H84&amp;"~"&amp;I84&amp;"~"&amp;J84&amp;"~"&amp;K84&amp;"~"&amp;L84</x:f>
        <x:v>DP-1078~Alex Rivera~2026-10-22~ open ~Microsoft365~Central~High~45~19.75~Phone~Excel import review</x:v>
      </x:c>
      <x:c r="T84" s="2" t="n">
        <x:f>COUNTIF($S$7:$S$106,S84)</x:f>
        <x:v>1</x:v>
      </x:c>
      <x:c r="U84" s="2" t="n">
        <x:f>COUNTIF($S$7:S84,S84)</x:f>
        <x:v>1</x:v>
      </x:c>
      <x:c r="V84" s="2" t="str">
        <x:f>IF(Q84=1,"Single ID",IF(T84=Q84,"Repeated same fields","Conflicting ID"))</x:f>
        <x:v>Single ID</x:v>
      </x:c>
      <x:c r="W84" s="2" t="str">
        <x:f>IF(D84="","MISSING",IF(AND(LEN(D84)=10,MID(D84,5,1)="-",MID(D84,8,1)="-"),"ISO candidate","REVIEW"))</x:f>
        <x:v>ISO candidate</x:v>
      </x:c>
      <x:c r="X84" s="18" t="n">
        <x:f>IF(W84="ISO candidate",DATE(VALUE(LEFT(D84,4)),VALUE(MID(D84,6,2)),VALUE(RIGHT(D84,2))),"")</x:f>
        <x:v>46317</x:v>
      </x:c>
      <x:c r="Y84" s="2" t="str">
        <x:f>IF(W84&lt;&gt;"ISO candidate",W84,IF(TEXT(X84,"yyyy-mm-dd")=D84,"Valid ISO","INVALID"))</x:f>
        <x:v>Valid ISO</x:v>
      </x:c>
      <x:c r="Z84" s="20" t="str">
        <x:v>Review</x:v>
      </x:c>
      <x:c r="AA84" s="20"/>
      <x:c r="AB84" s="2" t="str">
        <x:f>IF(O84="REVIEW","UNMAPPED",IF(TRIM(F84)=O84,"Canonical","Alias mapped"))</x:f>
        <x:v>Canonical</x:v>
      </x:c>
    </x:row>
    <x:row r="85" ht="31" customHeight="1">
      <x:c r="A85" s="2" t="n">
        <x:v>79</x:v>
      </x:c>
      <x:c r="B85" s="2" t="str">
        <x:v>DP-1079</x:v>
      </x:c>
      <x:c r="C85" s="2" t="str">
        <x:v>Sam Brooks</x:v>
      </x:c>
      <x:c r="D85" s="12" t="str">
        <x:v>2026-10-23</x:v>
      </x:c>
      <x:c r="E85" s="2" t="str">
        <x:v>Open</x:v>
      </x:c>
      <x:c r="F85" s="2" t="str">
        <x:v>Printing</x:v>
      </x:c>
      <x:c r="G85" s="2" t="str">
        <x:v>West</x:v>
      </x:c>
      <x:c r="H85" s="2" t="str">
        <x:v>Low</x:v>
      </x:c>
      <x:c r="I85" s="10" t="n">
        <x:v>52</x:v>
      </x:c>
      <x:c r="J85" s="11" t="n">
        <x:v>27</x:v>
      </x:c>
      <x:c r="K85" s="2" t="str">
        <x:v>Email</x:v>
      </x:c>
      <x:c r="L85" s="13" t="str">
        <x:v>Scanner connection</x:v>
      </x:c>
      <x:c r="M85" s="2" t="str">
        <x:f>TRIM(C85)</x:f>
        <x:v>Sam Brooks</x:v>
      </x:c>
      <x:c r="N85" s="2" t="str">
        <x:f>UPPER(TRIM(E85))</x:f>
        <x:v>OPEN</x:v>
      </x:c>
      <x:c r="O85" s="2" t="str">
        <x:f>IF(COUNTIF('ReferenceLookups'!$A$7:$A$15,UPPER(TRIM(F85)))=0,"REVIEW",VLOOKUP(UPPER(TRIM(F85)),'ReferenceLookups'!$A$7:$B$15,2,FALSE))</x:f>
        <x:v>Printing</x:v>
      </x:c>
      <x:c r="P85" s="2" t="str">
        <x:f>IF(OR(C85&lt;&gt;TRIM(C85),E85&lt;&gt;TRIM(E85),F85&lt;&gt;TRIM(F85)),"REVIEW","No change")</x:f>
        <x:v>No change</x:v>
      </x:c>
      <x:c r="Q85" s="2" t="n">
        <x:f>COUNTIF($B$7:$B$106,B85)</x:f>
        <x:v>1</x:v>
      </x:c>
      <x:c r="R85" s="2" t="n">
        <x:f>COUNTIF($B$7:B85,B85)</x:f>
        <x:v>1</x:v>
      </x:c>
      <x:c r="S85" s="2" t="str">
        <x:f>B85&amp;"~"&amp;C85&amp;"~"&amp;D85&amp;"~"&amp;E85&amp;"~"&amp;F85&amp;"~"&amp;G85&amp;"~"&amp;H85&amp;"~"&amp;I85&amp;"~"&amp;J85&amp;"~"&amp;K85&amp;"~"&amp;L85</x:f>
        <x:v>DP-1079~Sam Brooks~2026-10-23~Open~Printing~West~Low~52~27~Email~Scanner connection</x:v>
      </x:c>
      <x:c r="T85" s="2" t="n">
        <x:f>COUNTIF($S$7:$S$106,S85)</x:f>
        <x:v>1</x:v>
      </x:c>
      <x:c r="U85" s="2" t="n">
        <x:f>COUNTIF($S$7:S85,S85)</x:f>
        <x:v>1</x:v>
      </x:c>
      <x:c r="V85" s="2" t="str">
        <x:f>IF(Q85=1,"Single ID",IF(T85=Q85,"Repeated same fields","Conflicting ID"))</x:f>
        <x:v>Single ID</x:v>
      </x:c>
      <x:c r="W85" s="2" t="str">
        <x:f>IF(D85="","MISSING",IF(AND(LEN(D85)=10,MID(D85,5,1)="-",MID(D85,8,1)="-"),"ISO candidate","REVIEW"))</x:f>
        <x:v>ISO candidate</x:v>
      </x:c>
      <x:c r="X85" s="18" t="n">
        <x:f>IF(W85="ISO candidate",DATE(VALUE(LEFT(D85,4)),VALUE(MID(D85,6,2)),VALUE(RIGHT(D85,2))),"")</x:f>
        <x:v>46318</x:v>
      </x:c>
      <x:c r="Y85" s="2" t="str">
        <x:f>IF(W85&lt;&gt;"ISO candidate",W85,IF(TEXT(X85,"yyyy-mm-dd")=D85,"Valid ISO","INVALID"))</x:f>
        <x:v>Valid ISO</x:v>
      </x:c>
      <x:c r="Z85" s="20" t="str">
        <x:v>Review</x:v>
      </x:c>
      <x:c r="AA85" s="20"/>
      <x:c r="AB85" s="2" t="str">
        <x:f>IF(O85="REVIEW","UNMAPPED",IF(TRIM(F85)=O85,"Canonical","Alias mapped"))</x:f>
        <x:v>Canonical</x:v>
      </x:c>
    </x:row>
    <x:row r="86" ht="31" customHeight="1">
      <x:c r="A86" s="2" t="n">
        <x:v>80</x:v>
      </x:c>
      <x:c r="B86" s="2" t="str">
        <x:v>DP-1080</x:v>
      </x:c>
      <x:c r="C86" s="2" t="str">
        <x:v>Noor Patel</x:v>
      </x:c>
      <x:c r="D86" s="12" t="str">
        <x:v>2026-10-24</x:v>
      </x:c>
      <x:c r="E86" s="2" t="str">
        <x:v>Closed</x:v>
      </x:c>
      <x:c r="F86" s="2" t="str">
        <x:v>PDF</x:v>
      </x:c>
      <x:c r="G86" s="2" t="str">
        <x:v>East</x:v>
      </x:c>
      <x:c r="H86" s="2" t="str">
        <x:v>Normal</x:v>
      </x:c>
      <x:c r="I86" s="10" t="n">
        <x:v>59</x:v>
      </x:c>
      <x:c r="J86" s="11" t="n">
        <x:v>34.25</x:v>
      </x:c>
      <x:c r="K86" s="2" t="str">
        <x:v>Web</x:v>
      </x:c>
      <x:c r="L86" s="13" t="str">
        <x:v>PDF form saving</x:v>
      </x:c>
      <x:c r="M86" s="2" t="str">
        <x:f>TRIM(C86)</x:f>
        <x:v>Noor Patel</x:v>
      </x:c>
      <x:c r="N86" s="2" t="str">
        <x:f>UPPER(TRIM(E86))</x:f>
        <x:v>CLOSED</x:v>
      </x:c>
      <x:c r="O86" s="2" t="str">
        <x:f>IF(COUNTIF('ReferenceLookups'!$A$7:$A$15,UPPER(TRIM(F86)))=0,"REVIEW",VLOOKUP(UPPER(TRIM(F86)),'ReferenceLookups'!$A$7:$B$15,2,FALSE))</x:f>
        <x:v>PDF</x:v>
      </x:c>
      <x:c r="P86" s="2" t="str">
        <x:f>IF(OR(C86&lt;&gt;TRIM(C86),E86&lt;&gt;TRIM(E86),F86&lt;&gt;TRIM(F86)),"REVIEW","No change")</x:f>
        <x:v>No change</x:v>
      </x:c>
      <x:c r="Q86" s="2" t="n">
        <x:f>COUNTIF($B$7:$B$106,B86)</x:f>
        <x:v>1</x:v>
      </x:c>
      <x:c r="R86" s="2" t="n">
        <x:f>COUNTIF($B$7:B86,B86)</x:f>
        <x:v>1</x:v>
      </x:c>
      <x:c r="S86" s="2" t="str">
        <x:f>B86&amp;"~"&amp;C86&amp;"~"&amp;D86&amp;"~"&amp;E86&amp;"~"&amp;F86&amp;"~"&amp;G86&amp;"~"&amp;H86&amp;"~"&amp;I86&amp;"~"&amp;J86&amp;"~"&amp;K86&amp;"~"&amp;L86</x:f>
        <x:v>DP-1080~Noor Patel~2026-10-24~Closed~PDF~East~Normal~59~34.25~Web~PDF form saving</x:v>
      </x:c>
      <x:c r="T86" s="2" t="n">
        <x:f>COUNTIF($S$7:$S$106,S86)</x:f>
        <x:v>1</x:v>
      </x:c>
      <x:c r="U86" s="2" t="n">
        <x:f>COUNTIF($S$7:S86,S86)</x:f>
        <x:v>1</x:v>
      </x:c>
      <x:c r="V86" s="2" t="str">
        <x:f>IF(Q86=1,"Single ID",IF(T86=Q86,"Repeated same fields","Conflicting ID"))</x:f>
        <x:v>Single ID</x:v>
      </x:c>
      <x:c r="W86" s="2" t="str">
        <x:f>IF(D86="","MISSING",IF(AND(LEN(D86)=10,MID(D86,5,1)="-",MID(D86,8,1)="-"),"ISO candidate","REVIEW"))</x:f>
        <x:v>ISO candidate</x:v>
      </x:c>
      <x:c r="X86" s="18" t="n">
        <x:f>IF(W86="ISO candidate",DATE(VALUE(LEFT(D86,4)),VALUE(MID(D86,6,2)),VALUE(RIGHT(D86,2))),"")</x:f>
        <x:v>46319</x:v>
      </x:c>
      <x:c r="Y86" s="2" t="str">
        <x:f>IF(W86&lt;&gt;"ISO candidate",W86,IF(TEXT(X86,"yyyy-mm-dd")=D86,"Valid ISO","INVALID"))</x:f>
        <x:v>Valid ISO</x:v>
      </x:c>
      <x:c r="Z86" s="20" t="str">
        <x:v>Review</x:v>
      </x:c>
      <x:c r="AA86" s="20"/>
      <x:c r="AB86" s="2" t="str">
        <x:f>IF(O86="REVIEW","UNMAPPED",IF(TRIM(F86)=O86,"Canonical","Alias mapped"))</x:f>
        <x:v>Canonical</x:v>
      </x:c>
    </x:row>
    <x:row r="87" ht="31" customHeight="1">
      <x:c r="A87" s="2" t="n">
        <x:v>81</x:v>
      </x:c>
      <x:c r="B87" s="2" t="str">
        <x:v>DP-1081</x:v>
      </x:c>
      <x:c r="C87" s="2" t="str">
        <x:v>Taylor Reed</x:v>
      </x:c>
      <x:c r="D87" s="12" t="str">
        <x:v>04/05/2026</x:v>
      </x:c>
      <x:c r="E87" s="2" t="str">
        <x:v>Pending</x:v>
      </x:c>
      <x:c r="F87" s="2" t="str">
        <x:v>Windows</x:v>
      </x:c>
      <x:c r="G87" s="2" t="str">
        <x:v>Central</x:v>
      </x:c>
      <x:c r="H87" s="2" t="str">
        <x:v>High</x:v>
      </x:c>
      <x:c r="I87" s="10" t="n">
        <x:v>66</x:v>
      </x:c>
      <x:c r="J87" s="11" t="n">
        <x:v>41.5</x:v>
      </x:c>
      <x:c r="K87" s="2" t="str">
        <x:v>Phone</x:v>
      </x:c>
      <x:c r="L87" s="13" t="str">
        <x:v>Wi-Fi connection drops</x:v>
      </x:c>
      <x:c r="M87" s="2" t="str">
        <x:f>TRIM(C87)</x:f>
        <x:v>Taylor Reed</x:v>
      </x:c>
      <x:c r="N87" s="2" t="str">
        <x:f>UPPER(TRIM(E87))</x:f>
        <x:v>PENDING</x:v>
      </x:c>
      <x:c r="O87" s="2" t="str">
        <x:f>IF(COUNTIF('ReferenceLookups'!$A$7:$A$15,UPPER(TRIM(F87)))=0,"REVIEW",VLOOKUP(UPPER(TRIM(F87)),'ReferenceLookups'!$A$7:$B$15,2,FALSE))</x:f>
        <x:v>Windows</x:v>
      </x:c>
      <x:c r="P87" s="2" t="str">
        <x:f>IF(OR(C87&lt;&gt;TRIM(C87),E87&lt;&gt;TRIM(E87),F87&lt;&gt;TRIM(F87)),"REVIEW","No change")</x:f>
        <x:v>No change</x:v>
      </x:c>
      <x:c r="Q87" s="2" t="n">
        <x:f>COUNTIF($B$7:$B$106,B87)</x:f>
        <x:v>1</x:v>
      </x:c>
      <x:c r="R87" s="2" t="n">
        <x:f>COUNTIF($B$7:B87,B87)</x:f>
        <x:v>1</x:v>
      </x:c>
      <x:c r="S87" s="2" t="str">
        <x:f>B87&amp;"~"&amp;C87&amp;"~"&amp;D87&amp;"~"&amp;E87&amp;"~"&amp;F87&amp;"~"&amp;G87&amp;"~"&amp;H87&amp;"~"&amp;I87&amp;"~"&amp;J87&amp;"~"&amp;K87&amp;"~"&amp;L87</x:f>
        <x:v>DP-1081~Taylor Reed~04/05/2026~Pending~Windows~Central~High~66~41.5~Phone~Wi-Fi connection drops</x:v>
      </x:c>
      <x:c r="T87" s="2" t="n">
        <x:f>COUNTIF($S$7:$S$106,S87)</x:f>
        <x:v>1</x:v>
      </x:c>
      <x:c r="U87" s="2" t="n">
        <x:f>COUNTIF($S$7:S87,S87)</x:f>
        <x:v>1</x:v>
      </x:c>
      <x:c r="V87" s="2" t="str">
        <x:f>IF(Q87=1,"Single ID",IF(T87=Q87,"Repeated same fields","Conflicting ID"))</x:f>
        <x:v>Single ID</x:v>
      </x:c>
      <x:c r="W87" s="2" t="str">
        <x:f>IF(D87="","MISSING",IF(AND(LEN(D87)=10,MID(D87,5,1)="-",MID(D87,8,1)="-"),"ISO candidate","REVIEW"))</x:f>
        <x:v>REVIEW</x:v>
      </x:c>
      <x:c r="X87" s="18" t="str">
        <x:f>IF(W87="ISO candidate",DATE(VALUE(LEFT(D87,4)),VALUE(MID(D87,6,2)),VALUE(RIGHT(D87,2))),"")</x:f>
      </x:c>
      <x:c r="Y87" s="2" t="str">
        <x:f>IF(W87&lt;&gt;"ISO candidate",W87,IF(TEXT(X87,"yyyy-mm-dd")=D87,"Valid ISO","INVALID"))</x:f>
        <x:v>REVIEW</x:v>
      </x:c>
      <x:c r="Z87" s="20" t="str">
        <x:v>Review</x:v>
      </x:c>
      <x:c r="AA87" s="20"/>
      <x:c r="AB87" s="2" t="str">
        <x:f>IF(O87="REVIEW","UNMAPPED",IF(TRIM(F87)=O87,"Canonical","Alias mapped"))</x:f>
        <x:v>Canonical</x:v>
      </x:c>
    </x:row>
    <x:row r="88" ht="31" customHeight="1">
      <x:c r="A88" s="2" t="n">
        <x:v>82</x:v>
      </x:c>
      <x:c r="B88" s="2" t="str">
        <x:v>DP-1082</x:v>
      </x:c>
      <x:c r="C88" s="2" t="str">
        <x:v>Morgan Lane</x:v>
      </x:c>
      <x:c r="D88" s="12" t="str">
        <x:v>04/05/2026</x:v>
      </x:c>
      <x:c r="E88" s="2" t="str">
        <x:v>Resolved</x:v>
      </x:c>
      <x:c r="F88" s="2" t="str">
        <x:v>Microsoft365</x:v>
      </x:c>
      <x:c r="G88" s="2" t="str">
        <x:v>West</x:v>
      </x:c>
      <x:c r="H88" s="2" t="str">
        <x:v>Low</x:v>
      </x:c>
      <x:c r="I88" s="10" t="n">
        <x:v>73</x:v>
      </x:c>
      <x:c r="J88" s="11" t="n">
        <x:v>48.75</x:v>
      </x:c>
      <x:c r="K88" s="2" t="str">
        <x:v>Email</x:v>
      </x:c>
      <x:c r="L88" s="13" t="str">
        <x:v>Word heading layout</x:v>
      </x:c>
      <x:c r="M88" s="2" t="str">
        <x:f>TRIM(C88)</x:f>
        <x:v>Morgan Lane</x:v>
      </x:c>
      <x:c r="N88" s="2" t="str">
        <x:f>UPPER(TRIM(E88))</x:f>
        <x:v>RESOLVED</x:v>
      </x:c>
      <x:c r="O88" s="2" t="str">
        <x:f>IF(COUNTIF('ReferenceLookups'!$A$7:$A$15,UPPER(TRIM(F88)))=0,"REVIEW",VLOOKUP(UPPER(TRIM(F88)),'ReferenceLookups'!$A$7:$B$15,2,FALSE))</x:f>
        <x:v>Microsoft365</x:v>
      </x:c>
      <x:c r="P88" s="2" t="str">
        <x:f>IF(OR(C88&lt;&gt;TRIM(C88),E88&lt;&gt;TRIM(E88),F88&lt;&gt;TRIM(F88)),"REVIEW","No change")</x:f>
        <x:v>No change</x:v>
      </x:c>
      <x:c r="Q88" s="2" t="n">
        <x:f>COUNTIF($B$7:$B$106,B88)</x:f>
        <x:v>1</x:v>
      </x:c>
      <x:c r="R88" s="2" t="n">
        <x:f>COUNTIF($B$7:B88,B88)</x:f>
        <x:v>1</x:v>
      </x:c>
      <x:c r="S88" s="2" t="str">
        <x:f>B88&amp;"~"&amp;C88&amp;"~"&amp;D88&amp;"~"&amp;E88&amp;"~"&amp;F88&amp;"~"&amp;G88&amp;"~"&amp;H88&amp;"~"&amp;I88&amp;"~"&amp;J88&amp;"~"&amp;K88&amp;"~"&amp;L88</x:f>
        <x:v>DP-1082~Morgan Lane~04/05/2026~Resolved~Microsoft365~West~Low~73~48.75~Email~Word heading layout</x:v>
      </x:c>
      <x:c r="T88" s="2" t="n">
        <x:f>COUNTIF($S$7:$S$106,S88)</x:f>
        <x:v>1</x:v>
      </x:c>
      <x:c r="U88" s="2" t="n">
        <x:f>COUNTIF($S$7:S88,S88)</x:f>
        <x:v>1</x:v>
      </x:c>
      <x:c r="V88" s="2" t="str">
        <x:f>IF(Q88=1,"Single ID",IF(T88=Q88,"Repeated same fields","Conflicting ID"))</x:f>
        <x:v>Single ID</x:v>
      </x:c>
      <x:c r="W88" s="2" t="str">
        <x:f>IF(D88="","MISSING",IF(AND(LEN(D88)=10,MID(D88,5,1)="-",MID(D88,8,1)="-"),"ISO candidate","REVIEW"))</x:f>
        <x:v>REVIEW</x:v>
      </x:c>
      <x:c r="X88" s="18" t="str">
        <x:f>IF(W88="ISO candidate",DATE(VALUE(LEFT(D88,4)),VALUE(MID(D88,6,2)),VALUE(RIGHT(D88,2))),"")</x:f>
      </x:c>
      <x:c r="Y88" s="2" t="str">
        <x:f>IF(W88&lt;&gt;"ISO candidate",W88,IF(TEXT(X88,"yyyy-mm-dd")=D88,"Valid ISO","INVALID"))</x:f>
        <x:v>REVIEW</x:v>
      </x:c>
      <x:c r="Z88" s="20" t="str">
        <x:v>Review</x:v>
      </x:c>
      <x:c r="AA88" s="20"/>
      <x:c r="AB88" s="2" t="str">
        <x:f>IF(O88="REVIEW","UNMAPPED",IF(TRIM(F88)=O88,"Canonical","Alias mapped"))</x:f>
        <x:v>Canonical</x:v>
      </x:c>
    </x:row>
    <x:row r="89" ht="31" customHeight="1">
      <x:c r="A89" s="2" t="n">
        <x:v>83</x:v>
      </x:c>
      <x:c r="B89" s="2" t="str">
        <x:v>DP-1083</x:v>
      </x:c>
      <x:c r="C89" s="2" t="str">
        <x:v>  Casey Park </x:v>
      </x:c>
      <x:c r="D89" s="12" t="str">
        <x:v>04/05/2026</x:v>
      </x:c>
      <x:c r="E89" s="2" t="str">
        <x:v>Open</x:v>
      </x:c>
      <x:c r="F89" s="2" t="str">
        <x:v>Printing</x:v>
      </x:c>
      <x:c r="G89" s="2" t="str">
        <x:v>East</x:v>
      </x:c>
      <x:c r="H89" s="2" t="str">
        <x:v>Normal</x:v>
      </x:c>
      <x:c r="I89" s="10" t="n">
        <x:v>80</x:v>
      </x:c>
      <x:c r="J89" s="11" t="n">
        <x:v>56</x:v>
      </x:c>
      <x:c r="K89" s="2" t="str">
        <x:v>Web</x:v>
      </x:c>
      <x:c r="L89" s="13" t="str">
        <x:v>Printer queue paused</x:v>
      </x:c>
      <x:c r="M89" s="2" t="str">
        <x:f>TRIM(C89)</x:f>
        <x:v>Casey Park</x:v>
      </x:c>
      <x:c r="N89" s="2" t="str">
        <x:f>UPPER(TRIM(E89))</x:f>
        <x:v>OPEN</x:v>
      </x:c>
      <x:c r="O89" s="2" t="str">
        <x:f>IF(COUNTIF('ReferenceLookups'!$A$7:$A$15,UPPER(TRIM(F89)))=0,"REVIEW",VLOOKUP(UPPER(TRIM(F89)),'ReferenceLookups'!$A$7:$B$15,2,FALSE))</x:f>
        <x:v>Printing</x:v>
      </x:c>
      <x:c r="P89" s="2" t="str">
        <x:f>IF(OR(C89&lt;&gt;TRIM(C89),E89&lt;&gt;TRIM(E89),F89&lt;&gt;TRIM(F89)),"REVIEW","No change")</x:f>
        <x:v>REVIEW</x:v>
      </x:c>
      <x:c r="Q89" s="2" t="n">
        <x:f>COUNTIF($B$7:$B$106,B89)</x:f>
        <x:v>1</x:v>
      </x:c>
      <x:c r="R89" s="2" t="n">
        <x:f>COUNTIF($B$7:B89,B89)</x:f>
        <x:v>1</x:v>
      </x:c>
      <x:c r="S89" s="2" t="str">
        <x:f>B89&amp;"~"&amp;C89&amp;"~"&amp;D89&amp;"~"&amp;E89&amp;"~"&amp;F89&amp;"~"&amp;G89&amp;"~"&amp;H89&amp;"~"&amp;I89&amp;"~"&amp;J89&amp;"~"&amp;K89&amp;"~"&amp;L89</x:f>
        <x:v>DP-1083~  Casey Park ~04/05/2026~Open~Printing~East~Normal~80~56~Web~Printer queue paused</x:v>
      </x:c>
      <x:c r="T89" s="2" t="n">
        <x:f>COUNTIF($S$7:$S$106,S89)</x:f>
        <x:v>1</x:v>
      </x:c>
      <x:c r="U89" s="2" t="n">
        <x:f>COUNTIF($S$7:S89,S89)</x:f>
        <x:v>1</x:v>
      </x:c>
      <x:c r="V89" s="2" t="str">
        <x:f>IF(Q89=1,"Single ID",IF(T89=Q89,"Repeated same fields","Conflicting ID"))</x:f>
        <x:v>Single ID</x:v>
      </x:c>
      <x:c r="W89" s="2" t="str">
        <x:f>IF(D89="","MISSING",IF(AND(LEN(D89)=10,MID(D89,5,1)="-",MID(D89,8,1)="-"),"ISO candidate","REVIEW"))</x:f>
        <x:v>REVIEW</x:v>
      </x:c>
      <x:c r="X89" s="18" t="str">
        <x:f>IF(W89="ISO candidate",DATE(VALUE(LEFT(D89,4)),VALUE(MID(D89,6,2)),VALUE(RIGHT(D89,2))),"")</x:f>
      </x:c>
      <x:c r="Y89" s="2" t="str">
        <x:f>IF(W89&lt;&gt;"ISO candidate",W89,IF(TEXT(X89,"yyyy-mm-dd")=D89,"Valid ISO","INVALID"))</x:f>
        <x:v>REVIEW</x:v>
      </x:c>
      <x:c r="Z89" s="20" t="str">
        <x:v>Review</x:v>
      </x:c>
      <x:c r="AA89" s="20"/>
      <x:c r="AB89" s="2" t="str">
        <x:f>IF(O89="REVIEW","UNMAPPED",IF(TRIM(F89)=O89,"Canonical","Alias mapped"))</x:f>
        <x:v>Canonical</x:v>
      </x:c>
    </x:row>
    <x:row r="90" ht="31" customHeight="1">
      <x:c r="A90" s="2" t="n">
        <x:v>84</x:v>
      </x:c>
      <x:c r="B90" s="2" t="str">
        <x:v>DP-1084</x:v>
      </x:c>
      <x:c r="C90" s="2" t="str">
        <x:v>Riley James</x:v>
      </x:c>
      <x:c r="D90" s="12" t="str">
        <x:v>04/05/2026</x:v>
      </x:c>
      <x:c r="E90" s="2" t="str">
        <x:v>Closed</x:v>
      </x:c>
      <x:c r="F90" s="2" t="str">
        <x:v>PDF</x:v>
      </x:c>
      <x:c r="G90" s="2" t="str">
        <x:v>Central</x:v>
      </x:c>
      <x:c r="H90" s="2" t="str">
        <x:v>High</x:v>
      </x:c>
      <x:c r="I90" s="10" t="n">
        <x:v>87</x:v>
      </x:c>
      <x:c r="J90" s="11" t="n">
        <x:v>63.25</x:v>
      </x:c>
      <x:c r="K90" s="2" t="str">
        <x:v>Phone</x:v>
      </x:c>
      <x:c r="L90" s="13" t="str">
        <x:v>PDF page scaling</x:v>
      </x:c>
      <x:c r="M90" s="2" t="str">
        <x:f>TRIM(C90)</x:f>
        <x:v>Riley James</x:v>
      </x:c>
      <x:c r="N90" s="2" t="str">
        <x:f>UPPER(TRIM(E90))</x:f>
        <x:v>CLOSED</x:v>
      </x:c>
      <x:c r="O90" s="2" t="str">
        <x:f>IF(COUNTIF('ReferenceLookups'!$A$7:$A$15,UPPER(TRIM(F90)))=0,"REVIEW",VLOOKUP(UPPER(TRIM(F90)),'ReferenceLookups'!$A$7:$B$15,2,FALSE))</x:f>
        <x:v>PDF</x:v>
      </x:c>
      <x:c r="P90" s="2" t="str">
        <x:f>IF(OR(C90&lt;&gt;TRIM(C90),E90&lt;&gt;TRIM(E90),F90&lt;&gt;TRIM(F90)),"REVIEW","No change")</x:f>
        <x:v>No change</x:v>
      </x:c>
      <x:c r="Q90" s="2" t="n">
        <x:f>COUNTIF($B$7:$B$106,B90)</x:f>
        <x:v>1</x:v>
      </x:c>
      <x:c r="R90" s="2" t="n">
        <x:f>COUNTIF($B$7:B90,B90)</x:f>
        <x:v>1</x:v>
      </x:c>
      <x:c r="S90" s="2" t="str">
        <x:f>B90&amp;"~"&amp;C90&amp;"~"&amp;D90&amp;"~"&amp;E90&amp;"~"&amp;F90&amp;"~"&amp;G90&amp;"~"&amp;H90&amp;"~"&amp;I90&amp;"~"&amp;J90&amp;"~"&amp;K90&amp;"~"&amp;L90</x:f>
        <x:v>DP-1084~Riley James~04/05/2026~Closed~PDF~Central~High~87~63.25~Phone~PDF page scaling</x:v>
      </x:c>
      <x:c r="T90" s="2" t="n">
        <x:f>COUNTIF($S$7:$S$106,S90)</x:f>
        <x:v>1</x:v>
      </x:c>
      <x:c r="U90" s="2" t="n">
        <x:f>COUNTIF($S$7:S90,S90)</x:f>
        <x:v>1</x:v>
      </x:c>
      <x:c r="V90" s="2" t="str">
        <x:f>IF(Q90=1,"Single ID",IF(T90=Q90,"Repeated same fields","Conflicting ID"))</x:f>
        <x:v>Single ID</x:v>
      </x:c>
      <x:c r="W90" s="2" t="str">
        <x:f>IF(D90="","MISSING",IF(AND(LEN(D90)=10,MID(D90,5,1)="-",MID(D90,8,1)="-"),"ISO candidate","REVIEW"))</x:f>
        <x:v>REVIEW</x:v>
      </x:c>
      <x:c r="X90" s="18" t="str">
        <x:f>IF(W90="ISO candidate",DATE(VALUE(LEFT(D90,4)),VALUE(MID(D90,6,2)),VALUE(RIGHT(D90,2))),"")</x:f>
      </x:c>
      <x:c r="Y90" s="2" t="str">
        <x:f>IF(W90&lt;&gt;"ISO candidate",W90,IF(TEXT(X90,"yyyy-mm-dd")=D90,"Valid ISO","INVALID"))</x:f>
        <x:v>REVIEW</x:v>
      </x:c>
      <x:c r="Z90" s="20" t="str">
        <x:v>Review</x:v>
      </x:c>
      <x:c r="AA90" s="20"/>
      <x:c r="AB90" s="2" t="str">
        <x:f>IF(O90="REVIEW","UNMAPPED",IF(TRIM(F90)=O90,"Canonical","Alias mapped"))</x:f>
        <x:v>Canonical</x:v>
      </x:c>
    </x:row>
    <x:row r="91" ht="31" customHeight="1">
      <x:c r="A91" s="2" t="n">
        <x:v>85</x:v>
      </x:c>
      <x:c r="B91" s="2" t="str">
        <x:v>DP-1085</x:v>
      </x:c>
      <x:c r="C91" s="2" t="str">
        <x:v>Jamie Cole</x:v>
      </x:c>
      <x:c r="D91" s="12" t="str">
        <x:v>2026-02-31</x:v>
      </x:c>
      <x:c r="E91" s="2" t="str">
        <x:v>Open</x:v>
      </x:c>
      <x:c r="F91" s="2" t="str">
        <x:v>Windows</x:v>
      </x:c>
      <x:c r="G91" s="2" t="str">
        <x:v>West</x:v>
      </x:c>
      <x:c r="H91" s="2" t="str">
        <x:v>Low</x:v>
      </x:c>
      <x:c r="I91" s="10" t="n">
        <x:v>94</x:v>
      </x:c>
      <x:c r="J91" s="11" t="n">
        <x:v>70.5</x:v>
      </x:c>
      <x:c r="K91" s="2" t="str">
        <x:v>Email</x:v>
      </x:c>
      <x:c r="L91" s="13" t="str">
        <x:v>Bluetooth audio setup</x:v>
      </x:c>
      <x:c r="M91" s="2" t="str">
        <x:f>TRIM(C91)</x:f>
        <x:v>Jamie Cole</x:v>
      </x:c>
      <x:c r="N91" s="2" t="str">
        <x:f>UPPER(TRIM(E91))</x:f>
        <x:v>OPEN</x:v>
      </x:c>
      <x:c r="O91" s="2" t="str">
        <x:f>IF(COUNTIF('ReferenceLookups'!$A$7:$A$15,UPPER(TRIM(F91)))=0,"REVIEW",VLOOKUP(UPPER(TRIM(F91)),'ReferenceLookups'!$A$7:$B$15,2,FALSE))</x:f>
        <x:v>Windows</x:v>
      </x:c>
      <x:c r="P91" s="2" t="str">
        <x:f>IF(OR(C91&lt;&gt;TRIM(C91),E91&lt;&gt;TRIM(E91),F91&lt;&gt;TRIM(F91)),"REVIEW","No change")</x:f>
        <x:v>No change</x:v>
      </x:c>
      <x:c r="Q91" s="2" t="n">
        <x:f>COUNTIF($B$7:$B$106,B91)</x:f>
        <x:v>1</x:v>
      </x:c>
      <x:c r="R91" s="2" t="n">
        <x:f>COUNTIF($B$7:B91,B91)</x:f>
        <x:v>1</x:v>
      </x:c>
      <x:c r="S91" s="2" t="str">
        <x:f>B91&amp;"~"&amp;C91&amp;"~"&amp;D91&amp;"~"&amp;E91&amp;"~"&amp;F91&amp;"~"&amp;G91&amp;"~"&amp;H91&amp;"~"&amp;I91&amp;"~"&amp;J91&amp;"~"&amp;K91&amp;"~"&amp;L91</x:f>
        <x:v>DP-1085~Jamie Cole~2026-02-31~Open~Windows~West~Low~94~70.5~Email~Bluetooth audio setup</x:v>
      </x:c>
      <x:c r="T91" s="2" t="n">
        <x:f>COUNTIF($S$7:$S$106,S91)</x:f>
        <x:v>1</x:v>
      </x:c>
      <x:c r="U91" s="2" t="n">
        <x:f>COUNTIF($S$7:S91,S91)</x:f>
        <x:v>1</x:v>
      </x:c>
      <x:c r="V91" s="2" t="str">
        <x:f>IF(Q91=1,"Single ID",IF(T91=Q91,"Repeated same fields","Conflicting ID"))</x:f>
        <x:v>Single ID</x:v>
      </x:c>
      <x:c r="W91" s="2" t="str">
        <x:f>IF(D91="","MISSING",IF(AND(LEN(D91)=10,MID(D91,5,1)="-",MID(D91,8,1)="-"),"ISO candidate","REVIEW"))</x:f>
        <x:v>ISO candidate</x:v>
      </x:c>
      <x:c r="X91" s="18" t="n">
        <x:f>IF(W91="ISO candidate",DATE(VALUE(LEFT(D91,4)),VALUE(MID(D91,6,2)),VALUE(RIGHT(D91,2))),"")</x:f>
        <x:v>46084</x:v>
      </x:c>
      <x:c r="Y91" s="2" t="str">
        <x:f>IF(W91&lt;&gt;"ISO candidate",W91,IF(TEXT(X91,"yyyy-mm-dd")=D91,"Valid ISO","INVALID"))</x:f>
        <x:v>INVALID</x:v>
      </x:c>
      <x:c r="Z91" s="20" t="str">
        <x:v>Review</x:v>
      </x:c>
      <x:c r="AA91" s="20"/>
      <x:c r="AB91" s="2" t="str">
        <x:f>IF(O91="REVIEW","UNMAPPED",IF(TRIM(F91)=O91,"Canonical","Alias mapped"))</x:f>
        <x:v>Canonical</x:v>
      </x:c>
    </x:row>
    <x:row r="92" ht="31" customHeight="1">
      <x:c r="A92" s="2" t="n">
        <x:v>86</x:v>
      </x:c>
      <x:c r="B92" s="2" t="str">
        <x:v>DP-1086</x:v>
      </x:c>
      <x:c r="C92" s="2" t="str">
        <x:v>Robin Fox</x:v>
      </x:c>
      <x:c r="D92" s="12" t="str">
        <x:v>2026-02-31</x:v>
      </x:c>
      <x:c r="E92" s="2" t="str">
        <x:v>Closed</x:v>
      </x:c>
      <x:c r="F92" s="2" t="str">
        <x:v>Microsoft365</x:v>
      </x:c>
      <x:c r="G92" s="2" t="str">
        <x:v>East</x:v>
      </x:c>
      <x:c r="H92" s="2" t="str">
        <x:v>Normal</x:v>
      </x:c>
      <x:c r="I92" s="10" t="n">
        <x:v>15</x:v>
      </x:c>
      <x:c r="J92" s="11" t="n">
        <x:v>77.75</x:v>
      </x:c>
      <x:c r="K92" s="2" t="str">
        <x:v>Web</x:v>
      </x:c>
      <x:c r="L92" s="13" t="str">
        <x:v>Excel import review</x:v>
      </x:c>
      <x:c r="M92" s="2" t="str">
        <x:f>TRIM(C92)</x:f>
        <x:v>Robin Fox</x:v>
      </x:c>
      <x:c r="N92" s="2" t="str">
        <x:f>UPPER(TRIM(E92))</x:f>
        <x:v>CLOSED</x:v>
      </x:c>
      <x:c r="O92" s="2" t="str">
        <x:f>IF(COUNTIF('ReferenceLookups'!$A$7:$A$15,UPPER(TRIM(F92)))=0,"REVIEW",VLOOKUP(UPPER(TRIM(F92)),'ReferenceLookups'!$A$7:$B$15,2,FALSE))</x:f>
        <x:v>Microsoft365</x:v>
      </x:c>
      <x:c r="P92" s="2" t="str">
        <x:f>IF(OR(C92&lt;&gt;TRIM(C92),E92&lt;&gt;TRIM(E92),F92&lt;&gt;TRIM(F92)),"REVIEW","No change")</x:f>
        <x:v>No change</x:v>
      </x:c>
      <x:c r="Q92" s="2" t="n">
        <x:f>COUNTIF($B$7:$B$106,B92)</x:f>
        <x:v>1</x:v>
      </x:c>
      <x:c r="R92" s="2" t="n">
        <x:f>COUNTIF($B$7:B92,B92)</x:f>
        <x:v>1</x:v>
      </x:c>
      <x:c r="S92" s="2" t="str">
        <x:f>B92&amp;"~"&amp;C92&amp;"~"&amp;D92&amp;"~"&amp;E92&amp;"~"&amp;F92&amp;"~"&amp;G92&amp;"~"&amp;H92&amp;"~"&amp;I92&amp;"~"&amp;J92&amp;"~"&amp;K92&amp;"~"&amp;L92</x:f>
        <x:v>DP-1086~Robin Fox~2026-02-31~Closed~Microsoft365~East~Normal~15~77.75~Web~Excel import review</x:v>
      </x:c>
      <x:c r="T92" s="2" t="n">
        <x:f>COUNTIF($S$7:$S$106,S92)</x:f>
        <x:v>1</x:v>
      </x:c>
      <x:c r="U92" s="2" t="n">
        <x:f>COUNTIF($S$7:S92,S92)</x:f>
        <x:v>1</x:v>
      </x:c>
      <x:c r="V92" s="2" t="str">
        <x:f>IF(Q92=1,"Single ID",IF(T92=Q92,"Repeated same fields","Conflicting ID"))</x:f>
        <x:v>Single ID</x:v>
      </x:c>
      <x:c r="W92" s="2" t="str">
        <x:f>IF(D92="","MISSING",IF(AND(LEN(D92)=10,MID(D92,5,1)="-",MID(D92,8,1)="-"),"ISO candidate","REVIEW"))</x:f>
        <x:v>ISO candidate</x:v>
      </x:c>
      <x:c r="X92" s="18" t="n">
        <x:f>IF(W92="ISO candidate",DATE(VALUE(LEFT(D92,4)),VALUE(MID(D92,6,2)),VALUE(RIGHT(D92,2))),"")</x:f>
        <x:v>46084</x:v>
      </x:c>
      <x:c r="Y92" s="2" t="str">
        <x:f>IF(W92&lt;&gt;"ISO candidate",W92,IF(TEXT(X92,"yyyy-mm-dd")=D92,"Valid ISO","INVALID"))</x:f>
        <x:v>INVALID</x:v>
      </x:c>
      <x:c r="Z92" s="20" t="str">
        <x:v>Review</x:v>
      </x:c>
      <x:c r="AA92" s="20"/>
      <x:c r="AB92" s="2" t="str">
        <x:f>IF(O92="REVIEW","UNMAPPED",IF(TRIM(F92)=O92,"Canonical","Alias mapped"))</x:f>
        <x:v>Canonical</x:v>
      </x:c>
    </x:row>
    <x:row r="93" ht="31" customHeight="1">
      <x:c r="A93" s="2" t="n">
        <x:v>87</x:v>
      </x:c>
      <x:c r="B93" s="2" t="str">
        <x:v>DP-1087</x:v>
      </x:c>
      <x:c r="C93" s="2" t="str">
        <x:v>Drew Hayes</x:v>
      </x:c>
      <x:c r="D93" s="12" t="str"/>
      <x:c r="E93" s="2" t="str">
        <x:v>Pending</x:v>
      </x:c>
      <x:c r="F93" s="2" t="str">
        <x:v>Printing</x:v>
      </x:c>
      <x:c r="G93" s="2" t="str">
        <x:v>Central</x:v>
      </x:c>
      <x:c r="H93" s="2" t="str">
        <x:v>High</x:v>
      </x:c>
      <x:c r="I93" s="10" t="n">
        <x:v>22</x:v>
      </x:c>
      <x:c r="J93" s="11" t="n">
        <x:v>85</x:v>
      </x:c>
      <x:c r="K93" s="2" t="str">
        <x:v>Phone</x:v>
      </x:c>
      <x:c r="L93" s="13" t="str">
        <x:v>Scanner connection</x:v>
      </x:c>
      <x:c r="M93" s="2" t="str">
        <x:f>TRIM(C93)</x:f>
        <x:v>Drew Hayes</x:v>
      </x:c>
      <x:c r="N93" s="2" t="str">
        <x:f>UPPER(TRIM(E93))</x:f>
        <x:v>PENDING</x:v>
      </x:c>
      <x:c r="O93" s="2" t="str">
        <x:f>IF(COUNTIF('ReferenceLookups'!$A$7:$A$15,UPPER(TRIM(F93)))=0,"REVIEW",VLOOKUP(UPPER(TRIM(F93)),'ReferenceLookups'!$A$7:$B$15,2,FALSE))</x:f>
        <x:v>Printing</x:v>
      </x:c>
      <x:c r="P93" s="2" t="str">
        <x:f>IF(OR(C93&lt;&gt;TRIM(C93),E93&lt;&gt;TRIM(E93),F93&lt;&gt;TRIM(F93)),"REVIEW","No change")</x:f>
        <x:v>No change</x:v>
      </x:c>
      <x:c r="Q93" s="2" t="n">
        <x:f>COUNTIF($B$7:$B$106,B93)</x:f>
        <x:v>1</x:v>
      </x:c>
      <x:c r="R93" s="2" t="n">
        <x:f>COUNTIF($B$7:B93,B93)</x:f>
        <x:v>1</x:v>
      </x:c>
      <x:c r="S93" s="2" t="str">
        <x:f>B93&amp;"~"&amp;C93&amp;"~"&amp;D93&amp;"~"&amp;E93&amp;"~"&amp;F93&amp;"~"&amp;G93&amp;"~"&amp;H93&amp;"~"&amp;I93&amp;"~"&amp;J93&amp;"~"&amp;K93&amp;"~"&amp;L93</x:f>
        <x:v>DP-1087~Drew Hayes~~Pending~Printing~Central~High~22~85~Phone~Scanner connection</x:v>
      </x:c>
      <x:c r="T93" s="2" t="n">
        <x:f>COUNTIF($S$7:$S$106,S93)</x:f>
        <x:v>1</x:v>
      </x:c>
      <x:c r="U93" s="2" t="n">
        <x:f>COUNTIF($S$7:S93,S93)</x:f>
        <x:v>1</x:v>
      </x:c>
      <x:c r="V93" s="2" t="str">
        <x:f>IF(Q93=1,"Single ID",IF(T93=Q93,"Repeated same fields","Conflicting ID"))</x:f>
        <x:v>Single ID</x:v>
      </x:c>
      <x:c r="W93" s="2" t="str">
        <x:f>IF(D93="","MISSING",IF(AND(LEN(D93)=10,MID(D93,5,1)="-",MID(D93,8,1)="-"),"ISO candidate","REVIEW"))</x:f>
        <x:v>MISSING</x:v>
      </x:c>
      <x:c r="X93" s="18" t="str">
        <x:f>IF(W93="ISO candidate",DATE(VALUE(LEFT(D93,4)),VALUE(MID(D93,6,2)),VALUE(RIGHT(D93,2))),"")</x:f>
      </x:c>
      <x:c r="Y93" s="2" t="str">
        <x:f>IF(W93&lt;&gt;"ISO candidate",W93,IF(TEXT(X93,"yyyy-mm-dd")=D93,"Valid ISO","INVALID"))</x:f>
        <x:v>MISSING</x:v>
      </x:c>
      <x:c r="Z93" s="20" t="str">
        <x:v>Review</x:v>
      </x:c>
      <x:c r="AA93" s="20"/>
      <x:c r="AB93" s="2" t="str">
        <x:f>IF(O93="REVIEW","UNMAPPED",IF(TRIM(F93)=O93,"Canonical","Alias mapped"))</x:f>
        <x:v>Canonical</x:v>
      </x:c>
    </x:row>
    <x:row r="94" ht="31" customHeight="1">
      <x:c r="A94" s="2" t="n">
        <x:v>88</x:v>
      </x:c>
      <x:c r="B94" s="2" t="str">
        <x:v>DP-1088</x:v>
      </x:c>
      <x:c r="C94" s="2" t="str">
        <x:v>Avery Scott</x:v>
      </x:c>
      <x:c r="D94" s="12" t="str"/>
      <x:c r="E94" s="2" t="str">
        <x:v>Resolved</x:v>
      </x:c>
      <x:c r="F94" s="2" t="str">
        <x:v>PDF</x:v>
      </x:c>
      <x:c r="G94" s="2" t="str">
        <x:v>West</x:v>
      </x:c>
      <x:c r="H94" s="2" t="str">
        <x:v>Low</x:v>
      </x:c>
      <x:c r="I94" s="10" t="n">
        <x:v>29</x:v>
      </x:c>
      <x:c r="J94" s="11" t="n">
        <x:v>12.5</x:v>
      </x:c>
      <x:c r="K94" s="2" t="str">
        <x:v>Email</x:v>
      </x:c>
      <x:c r="L94" s="13" t="str">
        <x:v>PDF form saving</x:v>
      </x:c>
      <x:c r="M94" s="2" t="str">
        <x:f>TRIM(C94)</x:f>
        <x:v>Avery Scott</x:v>
      </x:c>
      <x:c r="N94" s="2" t="str">
        <x:f>UPPER(TRIM(E94))</x:f>
        <x:v>RESOLVED</x:v>
      </x:c>
      <x:c r="O94" s="2" t="str">
        <x:f>IF(COUNTIF('ReferenceLookups'!$A$7:$A$15,UPPER(TRIM(F94)))=0,"REVIEW",VLOOKUP(UPPER(TRIM(F94)),'ReferenceLookups'!$A$7:$B$15,2,FALSE))</x:f>
        <x:v>PDF</x:v>
      </x:c>
      <x:c r="P94" s="2" t="str">
        <x:f>IF(OR(C94&lt;&gt;TRIM(C94),E94&lt;&gt;TRIM(E94),F94&lt;&gt;TRIM(F94)),"REVIEW","No change")</x:f>
        <x:v>No change</x:v>
      </x:c>
      <x:c r="Q94" s="2" t="n">
        <x:f>COUNTIF($B$7:$B$106,B94)</x:f>
        <x:v>1</x:v>
      </x:c>
      <x:c r="R94" s="2" t="n">
        <x:f>COUNTIF($B$7:B94,B94)</x:f>
        <x:v>1</x:v>
      </x:c>
      <x:c r="S94" s="2" t="str">
        <x:f>B94&amp;"~"&amp;C94&amp;"~"&amp;D94&amp;"~"&amp;E94&amp;"~"&amp;F94&amp;"~"&amp;G94&amp;"~"&amp;H94&amp;"~"&amp;I94&amp;"~"&amp;J94&amp;"~"&amp;K94&amp;"~"&amp;L94</x:f>
        <x:v>DP-1088~Avery Scott~~Resolved~PDF~West~Low~29~12.5~Email~PDF form saving</x:v>
      </x:c>
      <x:c r="T94" s="2" t="n">
        <x:f>COUNTIF($S$7:$S$106,S94)</x:f>
        <x:v>1</x:v>
      </x:c>
      <x:c r="U94" s="2" t="n">
        <x:f>COUNTIF($S$7:S94,S94)</x:f>
        <x:v>1</x:v>
      </x:c>
      <x:c r="V94" s="2" t="str">
        <x:f>IF(Q94=1,"Single ID",IF(T94=Q94,"Repeated same fields","Conflicting ID"))</x:f>
        <x:v>Single ID</x:v>
      </x:c>
      <x:c r="W94" s="2" t="str">
        <x:f>IF(D94="","MISSING",IF(AND(LEN(D94)=10,MID(D94,5,1)="-",MID(D94,8,1)="-"),"ISO candidate","REVIEW"))</x:f>
        <x:v>MISSING</x:v>
      </x:c>
      <x:c r="X94" s="18" t="str">
        <x:f>IF(W94="ISO candidate",DATE(VALUE(LEFT(D94,4)),VALUE(MID(D94,6,2)),VALUE(RIGHT(D94,2))),"")</x:f>
      </x:c>
      <x:c r="Y94" s="2" t="str">
        <x:f>IF(W94&lt;&gt;"ISO candidate",W94,IF(TEXT(X94,"yyyy-mm-dd")=D94,"Valid ISO","INVALID"))</x:f>
        <x:v>MISSING</x:v>
      </x:c>
      <x:c r="Z94" s="20" t="str">
        <x:v>Review</x:v>
      </x:c>
      <x:c r="AA94" s="20"/>
      <x:c r="AB94" s="2" t="str">
        <x:f>IF(O94="REVIEW","UNMAPPED",IF(TRIM(F94)=O94,"Canonical","Alias mapped"))</x:f>
        <x:v>Canonical</x:v>
      </x:c>
    </x:row>
    <x:row r="95" ht="31" customHeight="1">
      <x:c r="A95" s="2" t="n">
        <x:v>89</x:v>
      </x:c>
      <x:c r="B95" s="2" t="str">
        <x:v>DP-1089</x:v>
      </x:c>
      <x:c r="C95" s="2" t="str">
        <x:v>Quinn Bell</x:v>
      </x:c>
      <x:c r="D95" s="12" t="str">
        <x:v>2026-10-05</x:v>
      </x:c>
      <x:c r="E95" s="2" t="str">
        <x:v>Open</x:v>
      </x:c>
      <x:c r="F95" s="2" t="str">
        <x:v>Windows</x:v>
      </x:c>
      <x:c r="G95" s="2" t="str">
        <x:v>East</x:v>
      </x:c>
      <x:c r="H95" s="2" t="str">
        <x:v>Normal</x:v>
      </x:c>
      <x:c r="I95" s="10" t="n">
        <x:v>36</x:v>
      </x:c>
      <x:c r="J95" s="11" t="n">
        <x:v>19.75</x:v>
      </x:c>
      <x:c r="K95" s="2" t="str">
        <x:v>Web</x:v>
      </x:c>
      <x:c r="L95" s="13" t="str">
        <x:v>Wi-Fi connection drops</x:v>
      </x:c>
      <x:c r="M95" s="2" t="str">
        <x:f>TRIM(C95)</x:f>
        <x:v>Quinn Bell</x:v>
      </x:c>
      <x:c r="N95" s="2" t="str">
        <x:f>UPPER(TRIM(E95))</x:f>
        <x:v>OPEN</x:v>
      </x:c>
      <x:c r="O95" s="2" t="str">
        <x:f>IF(COUNTIF('ReferenceLookups'!$A$7:$A$15,UPPER(TRIM(F95)))=0,"REVIEW",VLOOKUP(UPPER(TRIM(F95)),'ReferenceLookups'!$A$7:$B$15,2,FALSE))</x:f>
        <x:v>Windows</x:v>
      </x:c>
      <x:c r="P95" s="2" t="str">
        <x:f>IF(OR(C95&lt;&gt;TRIM(C95),E95&lt;&gt;TRIM(E95),F95&lt;&gt;TRIM(F95)),"REVIEW","No change")</x:f>
        <x:v>No change</x:v>
      </x:c>
      <x:c r="Q95" s="2" t="n">
        <x:f>COUNTIF($B$7:$B$106,B95)</x:f>
        <x:v>1</x:v>
      </x:c>
      <x:c r="R95" s="2" t="n">
        <x:f>COUNTIF($B$7:B95,B95)</x:f>
        <x:v>1</x:v>
      </x:c>
      <x:c r="S95" s="2" t="str">
        <x:f>B95&amp;"~"&amp;C95&amp;"~"&amp;D95&amp;"~"&amp;E95&amp;"~"&amp;F95&amp;"~"&amp;G95&amp;"~"&amp;H95&amp;"~"&amp;I95&amp;"~"&amp;J95&amp;"~"&amp;K95&amp;"~"&amp;L95</x:f>
        <x:v>DP-1089~Quinn Bell~2026-10-05~Open~Windows~East~Normal~36~19.75~Web~Wi-Fi connection drops</x:v>
      </x:c>
      <x:c r="T95" s="2" t="n">
        <x:f>COUNTIF($S$7:$S$106,S95)</x:f>
        <x:v>1</x:v>
      </x:c>
      <x:c r="U95" s="2" t="n">
        <x:f>COUNTIF($S$7:S95,S95)</x:f>
        <x:v>1</x:v>
      </x:c>
      <x:c r="V95" s="2" t="str">
        <x:f>IF(Q95=1,"Single ID",IF(T95=Q95,"Repeated same fields","Conflicting ID"))</x:f>
        <x:v>Single ID</x:v>
      </x:c>
      <x:c r="W95" s="2" t="str">
        <x:f>IF(D95="","MISSING",IF(AND(LEN(D95)=10,MID(D95,5,1)="-",MID(D95,8,1)="-"),"ISO candidate","REVIEW"))</x:f>
        <x:v>ISO candidate</x:v>
      </x:c>
      <x:c r="X95" s="18" t="n">
        <x:f>IF(W95="ISO candidate",DATE(VALUE(LEFT(D95,4)),VALUE(MID(D95,6,2)),VALUE(RIGHT(D95,2))),"")</x:f>
        <x:v>46300</x:v>
      </x:c>
      <x:c r="Y95" s="2" t="str">
        <x:f>IF(W95&lt;&gt;"ISO candidate",W95,IF(TEXT(X95,"yyyy-mm-dd")=D95,"Valid ISO","INVALID"))</x:f>
        <x:v>Valid ISO</x:v>
      </x:c>
      <x:c r="Z95" s="20" t="str">
        <x:v>Review</x:v>
      </x:c>
      <x:c r="AA95" s="20"/>
      <x:c r="AB95" s="2" t="str">
        <x:f>IF(O95="REVIEW","UNMAPPED",IF(TRIM(F95)=O95,"Canonical","Alias mapped"))</x:f>
        <x:v>Canonical</x:v>
      </x:c>
    </x:row>
    <x:row r="96" ht="31" customHeight="1">
      <x:c r="A96" s="2" t="n">
        <x:v>90</x:v>
      </x:c>
      <x:c r="B96" s="2" t="str">
        <x:v>DP-1090</x:v>
      </x:c>
      <x:c r="C96" s="2" t="str">
        <x:v>Sage Kim</x:v>
      </x:c>
      <x:c r="D96" s="12" t="str">
        <x:v>2026-10-06</x:v>
      </x:c>
      <x:c r="E96" s="2" t="str">
        <x:v>Closed</x:v>
      </x:c>
      <x:c r="F96" s="2" t="str">
        <x:v>Microsoft365</x:v>
      </x:c>
      <x:c r="G96" s="2" t="str">
        <x:v>Central</x:v>
      </x:c>
      <x:c r="H96" s="2" t="str">
        <x:v>High</x:v>
      </x:c>
      <x:c r="I96" s="10" t="n">
        <x:v>43</x:v>
      </x:c>
      <x:c r="J96" s="11" t="n">
        <x:v>27</x:v>
      </x:c>
      <x:c r="K96" s="2" t="str">
        <x:v>Phone</x:v>
      </x:c>
      <x:c r="L96" s="13" t="str">
        <x:v>Word heading layout</x:v>
      </x:c>
      <x:c r="M96" s="2" t="str">
        <x:f>TRIM(C96)</x:f>
        <x:v>Sage Kim</x:v>
      </x:c>
      <x:c r="N96" s="2" t="str">
        <x:f>UPPER(TRIM(E96))</x:f>
        <x:v>CLOSED</x:v>
      </x:c>
      <x:c r="O96" s="2" t="str">
        <x:f>IF(COUNTIF('ReferenceLookups'!$A$7:$A$15,UPPER(TRIM(F96)))=0,"REVIEW",VLOOKUP(UPPER(TRIM(F96)),'ReferenceLookups'!$A$7:$B$15,2,FALSE))</x:f>
        <x:v>Microsoft365</x:v>
      </x:c>
      <x:c r="P96" s="2" t="str">
        <x:f>IF(OR(C96&lt;&gt;TRIM(C96),E96&lt;&gt;TRIM(E96),F96&lt;&gt;TRIM(F96)),"REVIEW","No change")</x:f>
        <x:v>No change</x:v>
      </x:c>
      <x:c r="Q96" s="2" t="n">
        <x:f>COUNTIF($B$7:$B$106,B96)</x:f>
        <x:v>1</x:v>
      </x:c>
      <x:c r="R96" s="2" t="n">
        <x:f>COUNTIF($B$7:B96,B96)</x:f>
        <x:v>1</x:v>
      </x:c>
      <x:c r="S96" s="2" t="str">
        <x:f>B96&amp;"~"&amp;C96&amp;"~"&amp;D96&amp;"~"&amp;E96&amp;"~"&amp;F96&amp;"~"&amp;G96&amp;"~"&amp;H96&amp;"~"&amp;I96&amp;"~"&amp;J96&amp;"~"&amp;K96&amp;"~"&amp;L96</x:f>
        <x:v>DP-1090~Sage Kim~2026-10-06~Closed~Microsoft365~Central~High~43~27~Phone~Word heading layout</x:v>
      </x:c>
      <x:c r="T96" s="2" t="n">
        <x:f>COUNTIF($S$7:$S$106,S96)</x:f>
        <x:v>1</x:v>
      </x:c>
      <x:c r="U96" s="2" t="n">
        <x:f>COUNTIF($S$7:S96,S96)</x:f>
        <x:v>1</x:v>
      </x:c>
      <x:c r="V96" s="2" t="str">
        <x:f>IF(Q96=1,"Single ID",IF(T96=Q96,"Repeated same fields","Conflicting ID"))</x:f>
        <x:v>Single ID</x:v>
      </x:c>
      <x:c r="W96" s="2" t="str">
        <x:f>IF(D96="","MISSING",IF(AND(LEN(D96)=10,MID(D96,5,1)="-",MID(D96,8,1)="-"),"ISO candidate","REVIEW"))</x:f>
        <x:v>ISO candidate</x:v>
      </x:c>
      <x:c r="X96" s="18" t="n">
        <x:f>IF(W96="ISO candidate",DATE(VALUE(LEFT(D96,4)),VALUE(MID(D96,6,2)),VALUE(RIGHT(D96,2))),"")</x:f>
        <x:v>46301</x:v>
      </x:c>
      <x:c r="Y96" s="2" t="str">
        <x:f>IF(W96&lt;&gt;"ISO candidate",W96,IF(TEXT(X96,"yyyy-mm-dd")=D96,"Valid ISO","INVALID"))</x:f>
        <x:v>Valid ISO</x:v>
      </x:c>
      <x:c r="Z96" s="20" t="str">
        <x:v>Review</x:v>
      </x:c>
      <x:c r="AA96" s="20"/>
      <x:c r="AB96" s="2" t="str">
        <x:f>IF(O96="REVIEW","UNMAPPED",IF(TRIM(F96)=O96,"Canonical","Alias mapped"))</x:f>
        <x:v>Canonical</x:v>
      </x:c>
    </x:row>
    <x:row r="97" ht="31" customHeight="1">
      <x:c r="A97" s="2" t="n">
        <x:v>91</x:v>
      </x:c>
      <x:c r="B97" s="2" t="str">
        <x:v>DP-1001</x:v>
      </x:c>
      <x:c r="C97" s="2" t="str">
        <x:v>Maya Chen</x:v>
      </x:c>
      <x:c r="D97" s="12" t="str">
        <x:v>2026-10-01</x:v>
      </x:c>
      <x:c r="E97" s="2" t="str">
        <x:v>Open</x:v>
      </x:c>
      <x:c r="F97" s="2" t="str">
        <x:v>Windows</x:v>
      </x:c>
      <x:c r="G97" s="2" t="str">
        <x:v>West</x:v>
      </x:c>
      <x:c r="H97" s="2" t="str">
        <x:v>Low</x:v>
      </x:c>
      <x:c r="I97" s="10" t="n">
        <x:v>22</x:v>
      </x:c>
      <x:c r="J97" s="11" t="n">
        <x:v>19.75</x:v>
      </x:c>
      <x:c r="K97" s="2" t="str">
        <x:v>Email</x:v>
      </x:c>
      <x:c r="L97" s="13" t="str">
        <x:v>Wi-Fi connection drops</x:v>
      </x:c>
      <x:c r="M97" s="2" t="str">
        <x:f>TRIM(C97)</x:f>
        <x:v>Maya Chen</x:v>
      </x:c>
      <x:c r="N97" s="2" t="str">
        <x:f>UPPER(TRIM(E97))</x:f>
        <x:v>OPEN</x:v>
      </x:c>
      <x:c r="O97" s="2" t="str">
        <x:f>IF(COUNTIF('ReferenceLookups'!$A$7:$A$15,UPPER(TRIM(F97)))=0,"REVIEW",VLOOKUP(UPPER(TRIM(F97)),'ReferenceLookups'!$A$7:$B$15,2,FALSE))</x:f>
        <x:v>Windows</x:v>
      </x:c>
      <x:c r="P97" s="2" t="str">
        <x:f>IF(OR(C97&lt;&gt;TRIM(C97),E97&lt;&gt;TRIM(E97),F97&lt;&gt;TRIM(F97)),"REVIEW","No change")</x:f>
        <x:v>No change</x:v>
      </x:c>
      <x:c r="Q97" s="2" t="n">
        <x:f>COUNTIF($B$7:$B$106,B97)</x:f>
        <x:v>2</x:v>
      </x:c>
      <x:c r="R97" s="2" t="n">
        <x:f>COUNTIF($B$7:B97,B97)</x:f>
        <x:v>2</x:v>
      </x:c>
      <x:c r="S97" s="2" t="str">
        <x:f>B97&amp;"~"&amp;C97&amp;"~"&amp;D97&amp;"~"&amp;E97&amp;"~"&amp;F97&amp;"~"&amp;G97&amp;"~"&amp;H97&amp;"~"&amp;I97&amp;"~"&amp;J97&amp;"~"&amp;K97&amp;"~"&amp;L97</x:f>
        <x:v>DP-1001~Maya Chen~2026-10-01~Open~Windows~West~Low~22~19.75~Email~Wi-Fi connection drops</x:v>
      </x:c>
      <x:c r="T97" s="2" t="n">
        <x:f>COUNTIF($S$7:$S$106,S97)</x:f>
        <x:v>2</x:v>
      </x:c>
      <x:c r="U97" s="2" t="n">
        <x:f>COUNTIF($S$7:S97,S97)</x:f>
        <x:v>2</x:v>
      </x:c>
      <x:c r="V97" s="2" t="str">
        <x:f>IF(Q97=1,"Single ID",IF(T97=Q97,"Repeated same fields","Conflicting ID"))</x:f>
        <x:v>Repeated same fields</x:v>
      </x:c>
      <x:c r="W97" s="2" t="str">
        <x:f>IF(D97="","MISSING",IF(AND(LEN(D97)=10,MID(D97,5,1)="-",MID(D97,8,1)="-"),"ISO candidate","REVIEW"))</x:f>
        <x:v>ISO candidate</x:v>
      </x:c>
      <x:c r="X97" s="18" t="n">
        <x:f>IF(W97="ISO candidate",DATE(VALUE(LEFT(D97,4)),VALUE(MID(D97,6,2)),VALUE(RIGHT(D97,2))),"")</x:f>
        <x:v>46296</x:v>
      </x:c>
      <x:c r="Y97" s="2" t="str">
        <x:f>IF(W97&lt;&gt;"ISO candidate",W97,IF(TEXT(X97,"yyyy-mm-dd")=D97,"Valid ISO","INVALID"))</x:f>
        <x:v>Valid ISO</x:v>
      </x:c>
      <x:c r="Z97" s="20" t="str">
        <x:v>Review</x:v>
      </x:c>
      <x:c r="AA97" s="20"/>
      <x:c r="AB97" s="2" t="str">
        <x:f>IF(O97="REVIEW","UNMAPPED",IF(TRIM(F97)=O97,"Canonical","Alias mapped"))</x:f>
        <x:v>Canonical</x:v>
      </x:c>
    </x:row>
    <x:row r="98" ht="31" customHeight="1">
      <x:c r="A98" s="2" t="n">
        <x:v>92</x:v>
      </x:c>
      <x:c r="B98" s="2" t="str">
        <x:v>DP-1010</x:v>
      </x:c>
      <x:c r="C98" s="2" t="str">
        <x:v>Jamie Cole</x:v>
      </x:c>
      <x:c r="D98" s="12" t="str">
        <x:v>2026-10-10</x:v>
      </x:c>
      <x:c r="E98" s="2" t="str">
        <x:v>Resolved</x:v>
      </x:c>
      <x:c r="F98" s="2" t="str">
        <x:v>Microsoft365</x:v>
      </x:c>
      <x:c r="G98" s="2" t="str">
        <x:v>West</x:v>
      </x:c>
      <x:c r="H98" s="2" t="str">
        <x:v>Low</x:v>
      </x:c>
      <x:c r="I98" s="10" t="n">
        <x:v>85</x:v>
      </x:c>
      <x:c r="J98" s="11" t="n">
        <x:v>85</x:v>
      </x:c>
      <x:c r="K98" s="2" t="str">
        <x:v>Email</x:v>
      </x:c>
      <x:c r="L98" s="13" t="str">
        <x:v>Word heading layout</x:v>
      </x:c>
      <x:c r="M98" s="2" t="str">
        <x:f>TRIM(C98)</x:f>
        <x:v>Jamie Cole</x:v>
      </x:c>
      <x:c r="N98" s="2" t="str">
        <x:f>UPPER(TRIM(E98))</x:f>
        <x:v>RESOLVED</x:v>
      </x:c>
      <x:c r="O98" s="2" t="str">
        <x:f>IF(COUNTIF('ReferenceLookups'!$A$7:$A$15,UPPER(TRIM(F98)))=0,"REVIEW",VLOOKUP(UPPER(TRIM(F98)),'ReferenceLookups'!$A$7:$B$15,2,FALSE))</x:f>
        <x:v>Microsoft365</x:v>
      </x:c>
      <x:c r="P98" s="2" t="str">
        <x:f>IF(OR(C98&lt;&gt;TRIM(C98),E98&lt;&gt;TRIM(E98),F98&lt;&gt;TRIM(F98)),"REVIEW","No change")</x:f>
        <x:v>No change</x:v>
      </x:c>
      <x:c r="Q98" s="2" t="n">
        <x:f>COUNTIF($B$7:$B$106,B98)</x:f>
        <x:v>2</x:v>
      </x:c>
      <x:c r="R98" s="2" t="n">
        <x:f>COUNTIF($B$7:B98,B98)</x:f>
        <x:v>2</x:v>
      </x:c>
      <x:c r="S98" s="2" t="str">
        <x:f>B98&amp;"~"&amp;C98&amp;"~"&amp;D98&amp;"~"&amp;E98&amp;"~"&amp;F98&amp;"~"&amp;G98&amp;"~"&amp;H98&amp;"~"&amp;I98&amp;"~"&amp;J98&amp;"~"&amp;K98&amp;"~"&amp;L98</x:f>
        <x:v>DP-1010~Jamie Cole~2026-10-10~Resolved~Microsoft365~West~Low~85~85~Email~Word heading layout</x:v>
      </x:c>
      <x:c r="T98" s="2" t="n">
        <x:f>COUNTIF($S$7:$S$106,S98)</x:f>
        <x:v>2</x:v>
      </x:c>
      <x:c r="U98" s="2" t="n">
        <x:f>COUNTIF($S$7:S98,S98)</x:f>
        <x:v>2</x:v>
      </x:c>
      <x:c r="V98" s="2" t="str">
        <x:f>IF(Q98=1,"Single ID",IF(T98=Q98,"Repeated same fields","Conflicting ID"))</x:f>
        <x:v>Repeated same fields</x:v>
      </x:c>
      <x:c r="W98" s="2" t="str">
        <x:f>IF(D98="","MISSING",IF(AND(LEN(D98)=10,MID(D98,5,1)="-",MID(D98,8,1)="-"),"ISO candidate","REVIEW"))</x:f>
        <x:v>ISO candidate</x:v>
      </x:c>
      <x:c r="X98" s="18" t="n">
        <x:f>IF(W98="ISO candidate",DATE(VALUE(LEFT(D98,4)),VALUE(MID(D98,6,2)),VALUE(RIGHT(D98,2))),"")</x:f>
        <x:v>46305</x:v>
      </x:c>
      <x:c r="Y98" s="2" t="str">
        <x:f>IF(W98&lt;&gt;"ISO candidate",W98,IF(TEXT(X98,"yyyy-mm-dd")=D98,"Valid ISO","INVALID"))</x:f>
        <x:v>Valid ISO</x:v>
      </x:c>
      <x:c r="Z98" s="20" t="str">
        <x:v>Review</x:v>
      </x:c>
      <x:c r="AA98" s="20"/>
      <x:c r="AB98" s="2" t="str">
        <x:f>IF(O98="REVIEW","UNMAPPED",IF(TRIM(F98)=O98,"Canonical","Alias mapped"))</x:f>
        <x:v>Canonical</x:v>
      </x:c>
    </x:row>
    <x:row r="99" ht="31" customHeight="1">
      <x:c r="A99" s="2" t="n">
        <x:v>93</x:v>
      </x:c>
      <x:c r="B99" s="2" t="str">
        <x:v>DP-1019</x:v>
      </x:c>
      <x:c r="C99" s="2" t="str">
        <x:v>Sam Brooks</x:v>
      </x:c>
      <x:c r="D99" s="12" t="str">
        <x:v>2026-10-19</x:v>
      </x:c>
      <x:c r="E99" s="2" t="str">
        <x:v>Open</x:v>
      </x:c>
      <x:c r="F99" s="2" t="str">
        <x:v>Printing</x:v>
      </x:c>
      <x:c r="G99" s="2" t="str">
        <x:v>West</x:v>
      </x:c>
      <x:c r="H99" s="2" t="str">
        <x:v>Low</x:v>
      </x:c>
      <x:c r="I99" s="10" t="n">
        <x:v>62</x:v>
      </x:c>
      <x:c r="J99" s="11" t="n">
        <x:v>70.5</x:v>
      </x:c>
      <x:c r="K99" s="2" t="str">
        <x:v>Email</x:v>
      </x:c>
      <x:c r="L99" s="13" t="str">
        <x:v>Printer queue paused</x:v>
      </x:c>
      <x:c r="M99" s="2" t="str">
        <x:f>TRIM(C99)</x:f>
        <x:v>Sam Brooks</x:v>
      </x:c>
      <x:c r="N99" s="2" t="str">
        <x:f>UPPER(TRIM(E99))</x:f>
        <x:v>OPEN</x:v>
      </x:c>
      <x:c r="O99" s="2" t="str">
        <x:f>IF(COUNTIF('ReferenceLookups'!$A$7:$A$15,UPPER(TRIM(F99)))=0,"REVIEW",VLOOKUP(UPPER(TRIM(F99)),'ReferenceLookups'!$A$7:$B$15,2,FALSE))</x:f>
        <x:v>Printing</x:v>
      </x:c>
      <x:c r="P99" s="2" t="str">
        <x:f>IF(OR(C99&lt;&gt;TRIM(C99),E99&lt;&gt;TRIM(E99),F99&lt;&gt;TRIM(F99)),"REVIEW","No change")</x:f>
        <x:v>No change</x:v>
      </x:c>
      <x:c r="Q99" s="2" t="n">
        <x:f>COUNTIF($B$7:$B$106,B99)</x:f>
        <x:v>2</x:v>
      </x:c>
      <x:c r="R99" s="2" t="n">
        <x:f>COUNTIF($B$7:B99,B99)</x:f>
        <x:v>2</x:v>
      </x:c>
      <x:c r="S99" s="2" t="str">
        <x:f>B99&amp;"~"&amp;C99&amp;"~"&amp;D99&amp;"~"&amp;E99&amp;"~"&amp;F99&amp;"~"&amp;G99&amp;"~"&amp;H99&amp;"~"&amp;I99&amp;"~"&amp;J99&amp;"~"&amp;K99&amp;"~"&amp;L99</x:f>
        <x:v>DP-1019~Sam Brooks~2026-10-19~Open~Printing~West~Low~62~70.5~Email~Printer queue paused</x:v>
      </x:c>
      <x:c r="T99" s="2" t="n">
        <x:f>COUNTIF($S$7:$S$106,S99)</x:f>
        <x:v>2</x:v>
      </x:c>
      <x:c r="U99" s="2" t="n">
        <x:f>COUNTIF($S$7:S99,S99)</x:f>
        <x:v>2</x:v>
      </x:c>
      <x:c r="V99" s="2" t="str">
        <x:f>IF(Q99=1,"Single ID",IF(T99=Q99,"Repeated same fields","Conflicting ID"))</x:f>
        <x:v>Repeated same fields</x:v>
      </x:c>
      <x:c r="W99" s="2" t="str">
        <x:f>IF(D99="","MISSING",IF(AND(LEN(D99)=10,MID(D99,5,1)="-",MID(D99,8,1)="-"),"ISO candidate","REVIEW"))</x:f>
        <x:v>ISO candidate</x:v>
      </x:c>
      <x:c r="X99" s="18" t="n">
        <x:f>IF(W99="ISO candidate",DATE(VALUE(LEFT(D99,4)),VALUE(MID(D99,6,2)),VALUE(RIGHT(D99,2))),"")</x:f>
        <x:v>46314</x:v>
      </x:c>
      <x:c r="Y99" s="2" t="str">
        <x:f>IF(W99&lt;&gt;"ISO candidate",W99,IF(TEXT(X99,"yyyy-mm-dd")=D99,"Valid ISO","INVALID"))</x:f>
        <x:v>Valid ISO</x:v>
      </x:c>
      <x:c r="Z99" s="20" t="str">
        <x:v>Review</x:v>
      </x:c>
      <x:c r="AA99" s="20"/>
      <x:c r="AB99" s="2" t="str">
        <x:f>IF(O99="REVIEW","UNMAPPED",IF(TRIM(F99)=O99,"Canonical","Alias mapped"))</x:f>
        <x:v>Canonical</x:v>
      </x:c>
    </x:row>
    <x:row r="100" ht="31" customHeight="1">
      <x:c r="A100" s="2" t="n">
        <x:v>94</x:v>
      </x:c>
      <x:c r="B100" s="2" t="str">
        <x:v>DP-1028</x:v>
      </x:c>
      <x:c r="C100" s="2" t="str">
        <x:v>Avery Scott</x:v>
      </x:c>
      <x:c r="D100" s="12" t="str">
        <x:v>2026-10-28</x:v>
      </x:c>
      <x:c r="E100" s="2" t="str">
        <x:v>Resolved</x:v>
      </x:c>
      <x:c r="F100" s="2" t="str">
        <x:v>PDF</x:v>
      </x:c>
      <x:c r="G100" s="2" t="str">
        <x:v>West</x:v>
      </x:c>
      <x:c r="H100" s="2" t="str">
        <x:v>Low</x:v>
      </x:c>
      <x:c r="I100" s="10" t="n">
        <x:v>39</x:v>
      </x:c>
      <x:c r="J100" s="11" t="n">
        <x:v>56</x:v>
      </x:c>
      <x:c r="K100" s="2" t="str">
        <x:v>Email</x:v>
      </x:c>
      <x:c r="L100" s="13" t="str">
        <x:v>PDF page scaling</x:v>
      </x:c>
      <x:c r="M100" s="2" t="str">
        <x:f>TRIM(C100)</x:f>
        <x:v>Avery Scott</x:v>
      </x:c>
      <x:c r="N100" s="2" t="str">
        <x:f>UPPER(TRIM(E100))</x:f>
        <x:v>RESOLVED</x:v>
      </x:c>
      <x:c r="O100" s="2" t="str">
        <x:f>IF(COUNTIF('ReferenceLookups'!$A$7:$A$15,UPPER(TRIM(F100)))=0,"REVIEW",VLOOKUP(UPPER(TRIM(F100)),'ReferenceLookups'!$A$7:$B$15,2,FALSE))</x:f>
        <x:v>PDF</x:v>
      </x:c>
      <x:c r="P100" s="2" t="str">
        <x:f>IF(OR(C100&lt;&gt;TRIM(C100),E100&lt;&gt;TRIM(E100),F100&lt;&gt;TRIM(F100)),"REVIEW","No change")</x:f>
        <x:v>No change</x:v>
      </x:c>
      <x:c r="Q100" s="2" t="n">
        <x:f>COUNTIF($B$7:$B$106,B100)</x:f>
        <x:v>2</x:v>
      </x:c>
      <x:c r="R100" s="2" t="n">
        <x:f>COUNTIF($B$7:B100,B100)</x:f>
        <x:v>2</x:v>
      </x:c>
      <x:c r="S100" s="2" t="str">
        <x:f>B100&amp;"~"&amp;C100&amp;"~"&amp;D100&amp;"~"&amp;E100&amp;"~"&amp;F100&amp;"~"&amp;G100&amp;"~"&amp;H100&amp;"~"&amp;I100&amp;"~"&amp;J100&amp;"~"&amp;K100&amp;"~"&amp;L100</x:f>
        <x:v>DP-1028~Avery Scott~2026-10-28~Resolved~PDF~West~Low~39~56~Email~PDF page scaling</x:v>
      </x:c>
      <x:c r="T100" s="2" t="n">
        <x:f>COUNTIF($S$7:$S$106,S100)</x:f>
        <x:v>2</x:v>
      </x:c>
      <x:c r="U100" s="2" t="n">
        <x:f>COUNTIF($S$7:S100,S100)</x:f>
        <x:v>2</x:v>
      </x:c>
      <x:c r="V100" s="2" t="str">
        <x:f>IF(Q100=1,"Single ID",IF(T100=Q100,"Repeated same fields","Conflicting ID"))</x:f>
        <x:v>Repeated same fields</x:v>
      </x:c>
      <x:c r="W100" s="2" t="str">
        <x:f>IF(D100="","MISSING",IF(AND(LEN(D100)=10,MID(D100,5,1)="-",MID(D100,8,1)="-"),"ISO candidate","REVIEW"))</x:f>
        <x:v>ISO candidate</x:v>
      </x:c>
      <x:c r="X100" s="18" t="n">
        <x:f>IF(W100="ISO candidate",DATE(VALUE(LEFT(D100,4)),VALUE(MID(D100,6,2)),VALUE(RIGHT(D100,2))),"")</x:f>
        <x:v>46323</x:v>
      </x:c>
      <x:c r="Y100" s="2" t="str">
        <x:f>IF(W100&lt;&gt;"ISO candidate",W100,IF(TEXT(X100,"yyyy-mm-dd")=D100,"Valid ISO","INVALID"))</x:f>
        <x:v>Valid ISO</x:v>
      </x:c>
      <x:c r="Z100" s="20" t="str">
        <x:v>Review</x:v>
      </x:c>
      <x:c r="AA100" s="20"/>
      <x:c r="AB100" s="2" t="str">
        <x:f>IF(O100="REVIEW","UNMAPPED",IF(TRIM(F100)=O100,"Canonical","Alias mapped"))</x:f>
        <x:v>Canonical</x:v>
      </x:c>
    </x:row>
    <x:row r="101" ht="31" customHeight="1">
      <x:c r="A101" s="2" t="n">
        <x:v>95</x:v>
      </x:c>
      <x:c r="B101" s="2" t="str">
        <x:v>DP-1037</x:v>
      </x:c>
      <x:c r="C101" s="2" t="str">
        <x:v>Morgan Lane</x:v>
      </x:c>
      <x:c r="D101" s="12" t="str">
        <x:v>2026-10-09</x:v>
      </x:c>
      <x:c r="E101" s="2" t="str">
        <x:v>Open</x:v>
      </x:c>
      <x:c r="F101" s="2" t="str">
        <x:v>Windows</x:v>
      </x:c>
      <x:c r="G101" s="2" t="str">
        <x:v>West</x:v>
      </x:c>
      <x:c r="H101" s="2" t="str">
        <x:v>Low</x:v>
      </x:c>
      <x:c r="I101" s="10" t="n">
        <x:v>16</x:v>
      </x:c>
      <x:c r="J101" s="11" t="n">
        <x:v>41.5</x:v>
      </x:c>
      <x:c r="K101" s="2" t="str">
        <x:v>Email</x:v>
      </x:c>
      <x:c r="L101" s="13" t="str">
        <x:v>Bluetooth audio setup</x:v>
      </x:c>
      <x:c r="M101" s="2" t="str">
        <x:f>TRIM(C101)</x:f>
        <x:v>Morgan Lane</x:v>
      </x:c>
      <x:c r="N101" s="2" t="str">
        <x:f>UPPER(TRIM(E101))</x:f>
        <x:v>OPEN</x:v>
      </x:c>
      <x:c r="O101" s="2" t="str">
        <x:f>IF(COUNTIF('ReferenceLookups'!$A$7:$A$15,UPPER(TRIM(F101)))=0,"REVIEW",VLOOKUP(UPPER(TRIM(F101)),'ReferenceLookups'!$A$7:$B$15,2,FALSE))</x:f>
        <x:v>Windows</x:v>
      </x:c>
      <x:c r="P101" s="2" t="str">
        <x:f>IF(OR(C101&lt;&gt;TRIM(C101),E101&lt;&gt;TRIM(E101),F101&lt;&gt;TRIM(F101)),"REVIEW","No change")</x:f>
        <x:v>No change</x:v>
      </x:c>
      <x:c r="Q101" s="2" t="n">
        <x:f>COUNTIF($B$7:$B$106,B101)</x:f>
        <x:v>2</x:v>
      </x:c>
      <x:c r="R101" s="2" t="n">
        <x:f>COUNTIF($B$7:B101,B101)</x:f>
        <x:v>2</x:v>
      </x:c>
      <x:c r="S101" s="2" t="str">
        <x:f>B101&amp;"~"&amp;C101&amp;"~"&amp;D101&amp;"~"&amp;E101&amp;"~"&amp;F101&amp;"~"&amp;G101&amp;"~"&amp;H101&amp;"~"&amp;I101&amp;"~"&amp;J101&amp;"~"&amp;K101&amp;"~"&amp;L101</x:f>
        <x:v>DP-1037~Morgan Lane~2026-10-09~Open~Windows~West~Low~16~41.5~Email~Bluetooth audio setup</x:v>
      </x:c>
      <x:c r="T101" s="2" t="n">
        <x:f>COUNTIF($S$7:$S$106,S101)</x:f>
        <x:v>2</x:v>
      </x:c>
      <x:c r="U101" s="2" t="n">
        <x:f>COUNTIF($S$7:S101,S101)</x:f>
        <x:v>2</x:v>
      </x:c>
      <x:c r="V101" s="2" t="str">
        <x:f>IF(Q101=1,"Single ID",IF(T101=Q101,"Repeated same fields","Conflicting ID"))</x:f>
        <x:v>Repeated same fields</x:v>
      </x:c>
      <x:c r="W101" s="2" t="str">
        <x:f>IF(D101="","MISSING",IF(AND(LEN(D101)=10,MID(D101,5,1)="-",MID(D101,8,1)="-"),"ISO candidate","REVIEW"))</x:f>
        <x:v>ISO candidate</x:v>
      </x:c>
      <x:c r="X101" s="18" t="n">
        <x:f>IF(W101="ISO candidate",DATE(VALUE(LEFT(D101,4)),VALUE(MID(D101,6,2)),VALUE(RIGHT(D101,2))),"")</x:f>
        <x:v>46304</x:v>
      </x:c>
      <x:c r="Y101" s="2" t="str">
        <x:f>IF(W101&lt;&gt;"ISO candidate",W101,IF(TEXT(X101,"yyyy-mm-dd")=D101,"Valid ISO","INVALID"))</x:f>
        <x:v>Valid ISO</x:v>
      </x:c>
      <x:c r="Z101" s="20" t="str">
        <x:v>Review</x:v>
      </x:c>
      <x:c r="AA101" s="20"/>
      <x:c r="AB101" s="2" t="str">
        <x:f>IF(O101="REVIEW","UNMAPPED",IF(TRIM(F101)=O101,"Canonical","Alias mapped"))</x:f>
        <x:v>Canonical</x:v>
      </x:c>
    </x:row>
    <x:row r="102" ht="31" customHeight="1">
      <x:c r="A102" s="2" t="n">
        <x:v>96</x:v>
      </x:c>
      <x:c r="B102" s="2" t="str">
        <x:v>DP-1046</x:v>
      </x:c>
      <x:c r="C102" s="2" t="str">
        <x:v>Maya Chen</x:v>
      </x:c>
      <x:c r="D102" s="12" t="str">
        <x:v>2026-10-18</x:v>
      </x:c>
      <x:c r="E102" s="2" t="str">
        <x:v>Resolved</x:v>
      </x:c>
      <x:c r="F102" s="2" t="str">
        <x:v>Microsoft365</x:v>
      </x:c>
      <x:c r="G102" s="2" t="str">
        <x:v>West</x:v>
      </x:c>
      <x:c r="H102" s="2" t="str">
        <x:v>Low</x:v>
      </x:c>
      <x:c r="I102" s="10" t="n">
        <x:v>79</x:v>
      </x:c>
      <x:c r="J102" s="11" t="n">
        <x:v>27</x:v>
      </x:c>
      <x:c r="K102" s="2" t="str">
        <x:v>Email</x:v>
      </x:c>
      <x:c r="L102" s="13" t="str">
        <x:v>Excel import review</x:v>
      </x:c>
      <x:c r="M102" s="2" t="str">
        <x:f>TRIM(C102)</x:f>
        <x:v>Maya Chen</x:v>
      </x:c>
      <x:c r="N102" s="2" t="str">
        <x:f>UPPER(TRIM(E102))</x:f>
        <x:v>RESOLVED</x:v>
      </x:c>
      <x:c r="O102" s="2" t="str">
        <x:f>IF(COUNTIF('ReferenceLookups'!$A$7:$A$15,UPPER(TRIM(F102)))=0,"REVIEW",VLOOKUP(UPPER(TRIM(F102)),'ReferenceLookups'!$A$7:$B$15,2,FALSE))</x:f>
        <x:v>Microsoft365</x:v>
      </x:c>
      <x:c r="P102" s="2" t="str">
        <x:f>IF(OR(C102&lt;&gt;TRIM(C102),E102&lt;&gt;TRIM(E102),F102&lt;&gt;TRIM(F102)),"REVIEW","No change")</x:f>
        <x:v>No change</x:v>
      </x:c>
      <x:c r="Q102" s="2" t="n">
        <x:f>COUNTIF($B$7:$B$106,B102)</x:f>
        <x:v>2</x:v>
      </x:c>
      <x:c r="R102" s="2" t="n">
        <x:f>COUNTIF($B$7:B102,B102)</x:f>
        <x:v>2</x:v>
      </x:c>
      <x:c r="S102" s="2" t="str">
        <x:f>B102&amp;"~"&amp;C102&amp;"~"&amp;D102&amp;"~"&amp;E102&amp;"~"&amp;F102&amp;"~"&amp;G102&amp;"~"&amp;H102&amp;"~"&amp;I102&amp;"~"&amp;J102&amp;"~"&amp;K102&amp;"~"&amp;L102</x:f>
        <x:v>DP-1046~Maya Chen~2026-10-18~Resolved~Microsoft365~West~Low~79~27~Email~Excel import review</x:v>
      </x:c>
      <x:c r="T102" s="2" t="n">
        <x:f>COUNTIF($S$7:$S$106,S102)</x:f>
        <x:v>2</x:v>
      </x:c>
      <x:c r="U102" s="2" t="n">
        <x:f>COUNTIF($S$7:S102,S102)</x:f>
        <x:v>2</x:v>
      </x:c>
      <x:c r="V102" s="2" t="str">
        <x:f>IF(Q102=1,"Single ID",IF(T102=Q102,"Repeated same fields","Conflicting ID"))</x:f>
        <x:v>Repeated same fields</x:v>
      </x:c>
      <x:c r="W102" s="2" t="str">
        <x:f>IF(D102="","MISSING",IF(AND(LEN(D102)=10,MID(D102,5,1)="-",MID(D102,8,1)="-"),"ISO candidate","REVIEW"))</x:f>
        <x:v>ISO candidate</x:v>
      </x:c>
      <x:c r="X102" s="18" t="n">
        <x:f>IF(W102="ISO candidate",DATE(VALUE(LEFT(D102,4)),VALUE(MID(D102,6,2)),VALUE(RIGHT(D102,2))),"")</x:f>
        <x:v>46313</x:v>
      </x:c>
      <x:c r="Y102" s="2" t="str">
        <x:f>IF(W102&lt;&gt;"ISO candidate",W102,IF(TEXT(X102,"yyyy-mm-dd")=D102,"Valid ISO","INVALID"))</x:f>
        <x:v>Valid ISO</x:v>
      </x:c>
      <x:c r="Z102" s="20" t="str">
        <x:v>Review</x:v>
      </x:c>
      <x:c r="AA102" s="20"/>
      <x:c r="AB102" s="2" t="str">
        <x:f>IF(O102="REVIEW","UNMAPPED",IF(TRIM(F102)=O102,"Canonical","Alias mapped"))</x:f>
        <x:v>Canonical</x:v>
      </x:c>
    </x:row>
    <x:row r="103" ht="31" customHeight="1">
      <x:c r="A103" s="2" t="n">
        <x:v>97</x:v>
      </x:c>
      <x:c r="B103" s="2" t="str">
        <x:v>DP-1060</x:v>
      </x:c>
      <x:c r="C103" s="2" t="str">
        <x:v>Sage Kim</x:v>
      </x:c>
      <x:c r="D103" s="12" t="str">
        <x:v>2026-10-04</x:v>
      </x:c>
      <x:c r="E103" s="2" t="str">
        <x:v>Open</x:v>
      </x:c>
      <x:c r="F103" s="2" t="str">
        <x:v>PDF</x:v>
      </x:c>
      <x:c r="G103" s="2" t="str">
        <x:v>Central</x:v>
      </x:c>
      <x:c r="H103" s="2" t="str">
        <x:v>High</x:v>
      </x:c>
      <x:c r="I103" s="10" t="n">
        <x:v>111</x:v>
      </x:c>
      <x:c r="J103" s="11" t="n">
        <x:v>63.75</x:v>
      </x:c>
      <x:c r="K103" s="2" t="str">
        <x:v>Phone</x:v>
      </x:c>
      <x:c r="L103" s="13" t="str">
        <x:v>PDF page scaling (follow-up export)</x:v>
      </x:c>
      <x:c r="M103" s="2" t="str">
        <x:f>TRIM(C103)</x:f>
        <x:v>Sage Kim</x:v>
      </x:c>
      <x:c r="N103" s="2" t="str">
        <x:f>UPPER(TRIM(E103))</x:f>
        <x:v>OPEN</x:v>
      </x:c>
      <x:c r="O103" s="2" t="str">
        <x:f>IF(COUNTIF('ReferenceLookups'!$A$7:$A$15,UPPER(TRIM(F103)))=0,"REVIEW",VLOOKUP(UPPER(TRIM(F103)),'ReferenceLookups'!$A$7:$B$15,2,FALSE))</x:f>
        <x:v>PDF</x:v>
      </x:c>
      <x:c r="P103" s="2" t="str">
        <x:f>IF(OR(C103&lt;&gt;TRIM(C103),E103&lt;&gt;TRIM(E103),F103&lt;&gt;TRIM(F103)),"REVIEW","No change")</x:f>
        <x:v>No change</x:v>
      </x:c>
      <x:c r="Q103" s="2" t="n">
        <x:f>COUNTIF($B$7:$B$106,B103)</x:f>
        <x:v>2</x:v>
      </x:c>
      <x:c r="R103" s="2" t="n">
        <x:f>COUNTIF($B$7:B103,B103)</x:f>
        <x:v>2</x:v>
      </x:c>
      <x:c r="S103" s="2" t="str">
        <x:f>B103&amp;"~"&amp;C103&amp;"~"&amp;D103&amp;"~"&amp;E103&amp;"~"&amp;F103&amp;"~"&amp;G103&amp;"~"&amp;H103&amp;"~"&amp;I103&amp;"~"&amp;J103&amp;"~"&amp;K103&amp;"~"&amp;L103</x:f>
        <x:v>DP-1060~Sage Kim~2026-10-04~Open~PDF~Central~High~111~63.75~Phone~PDF page scaling (follow-up export)</x:v>
      </x:c>
      <x:c r="T103" s="2" t="n">
        <x:f>COUNTIF($S$7:$S$106,S103)</x:f>
        <x:v>1</x:v>
      </x:c>
      <x:c r="U103" s="2" t="n">
        <x:f>COUNTIF($S$7:S103,S103)</x:f>
        <x:v>1</x:v>
      </x:c>
      <x:c r="V103" s="2" t="str">
        <x:f>IF(Q103=1,"Single ID",IF(T103=Q103,"Repeated same fields","Conflicting ID"))</x:f>
        <x:v>Conflicting ID</x:v>
      </x:c>
      <x:c r="W103" s="2" t="str">
        <x:f>IF(D103="","MISSING",IF(AND(LEN(D103)=10,MID(D103,5,1)="-",MID(D103,8,1)="-"),"ISO candidate","REVIEW"))</x:f>
        <x:v>ISO candidate</x:v>
      </x:c>
      <x:c r="X103" s="18" t="n">
        <x:f>IF(W103="ISO candidate",DATE(VALUE(LEFT(D103,4)),VALUE(MID(D103,6,2)),VALUE(RIGHT(D103,2))),"")</x:f>
        <x:v>46299</x:v>
      </x:c>
      <x:c r="Y103" s="2" t="str">
        <x:f>IF(W103&lt;&gt;"ISO candidate",W103,IF(TEXT(X103,"yyyy-mm-dd")=D103,"Valid ISO","INVALID"))</x:f>
        <x:v>Valid ISO</x:v>
      </x:c>
      <x:c r="Z103" s="20" t="str">
        <x:v>Review</x:v>
      </x:c>
      <x:c r="AA103" s="20"/>
      <x:c r="AB103" s="2" t="str">
        <x:f>IF(O103="REVIEW","UNMAPPED",IF(TRIM(F103)=O103,"Canonical","Alias mapped"))</x:f>
        <x:v>Canonical</x:v>
      </x:c>
    </x:row>
    <x:row r="104" ht="31" customHeight="1">
      <x:c r="A104" s="2" t="n">
        <x:v>98</x:v>
      </x:c>
      <x:c r="B104" s="2" t="str">
        <x:v>DP-1061</x:v>
      </x:c>
      <x:c r="C104" s="2" t="str">
        <x:v>Maya Chen</x:v>
      </x:c>
      <x:c r="D104" s="12" t="str">
        <x:v>2026-10-05</x:v>
      </x:c>
      <x:c r="E104" s="2" t="str">
        <x:v>Closed</x:v>
      </x:c>
      <x:c r="F104" s="2" t="str">
        <x:v>Windows</x:v>
      </x:c>
      <x:c r="G104" s="2" t="str">
        <x:v>West</x:v>
      </x:c>
      <x:c r="H104" s="2" t="str">
        <x:v>Low</x:v>
      </x:c>
      <x:c r="I104" s="10" t="n">
        <x:v>119</x:v>
      </x:c>
      <x:c r="J104" s="11" t="n">
        <x:v>71</x:v>
      </x:c>
      <x:c r="K104" s="2" t="str">
        <x:v>Email</x:v>
      </x:c>
      <x:c r="L104" s="13" t="str">
        <x:v>Bluetooth audio setup (follow-up export)</x:v>
      </x:c>
      <x:c r="M104" s="2" t="str">
        <x:f>TRIM(C104)</x:f>
        <x:v>Maya Chen</x:v>
      </x:c>
      <x:c r="N104" s="2" t="str">
        <x:f>UPPER(TRIM(E104))</x:f>
        <x:v>CLOSED</x:v>
      </x:c>
      <x:c r="O104" s="2" t="str">
        <x:f>IF(COUNTIF('ReferenceLookups'!$A$7:$A$15,UPPER(TRIM(F104)))=0,"REVIEW",VLOOKUP(UPPER(TRIM(F104)),'ReferenceLookups'!$A$7:$B$15,2,FALSE))</x:f>
        <x:v>Windows</x:v>
      </x:c>
      <x:c r="P104" s="2" t="str">
        <x:f>IF(OR(C104&lt;&gt;TRIM(C104),E104&lt;&gt;TRIM(E104),F104&lt;&gt;TRIM(F104)),"REVIEW","No change")</x:f>
        <x:v>No change</x:v>
      </x:c>
      <x:c r="Q104" s="2" t="n">
        <x:f>COUNTIF($B$7:$B$106,B104)</x:f>
        <x:v>2</x:v>
      </x:c>
      <x:c r="R104" s="2" t="n">
        <x:f>COUNTIF($B$7:B104,B104)</x:f>
        <x:v>2</x:v>
      </x:c>
      <x:c r="S104" s="2" t="str">
        <x:f>B104&amp;"~"&amp;C104&amp;"~"&amp;D104&amp;"~"&amp;E104&amp;"~"&amp;F104&amp;"~"&amp;G104&amp;"~"&amp;H104&amp;"~"&amp;I104&amp;"~"&amp;J104&amp;"~"&amp;K104&amp;"~"&amp;L104</x:f>
        <x:v>DP-1061~Maya Chen~2026-10-05~Closed~Windows~West~Low~119~71~Email~Bluetooth audio setup (follow-up export)</x:v>
      </x:c>
      <x:c r="T104" s="2" t="n">
        <x:f>COUNTIF($S$7:$S$106,S104)</x:f>
        <x:v>1</x:v>
      </x:c>
      <x:c r="U104" s="2" t="n">
        <x:f>COUNTIF($S$7:S104,S104)</x:f>
        <x:v>1</x:v>
      </x:c>
      <x:c r="V104" s="2" t="str">
        <x:f>IF(Q104=1,"Single ID",IF(T104=Q104,"Repeated same fields","Conflicting ID"))</x:f>
        <x:v>Conflicting ID</x:v>
      </x:c>
      <x:c r="W104" s="2" t="str">
        <x:f>IF(D104="","MISSING",IF(AND(LEN(D104)=10,MID(D104,5,1)="-",MID(D104,8,1)="-"),"ISO candidate","REVIEW"))</x:f>
        <x:v>ISO candidate</x:v>
      </x:c>
      <x:c r="X104" s="18" t="n">
        <x:f>IF(W104="ISO candidate",DATE(VALUE(LEFT(D104,4)),VALUE(MID(D104,6,2)),VALUE(RIGHT(D104,2))),"")</x:f>
        <x:v>46300</x:v>
      </x:c>
      <x:c r="Y104" s="2" t="str">
        <x:f>IF(W104&lt;&gt;"ISO candidate",W104,IF(TEXT(X104,"yyyy-mm-dd")=D104,"Valid ISO","INVALID"))</x:f>
        <x:v>Valid ISO</x:v>
      </x:c>
      <x:c r="Z104" s="20" t="str">
        <x:v>Review</x:v>
      </x:c>
      <x:c r="AA104" s="20"/>
      <x:c r="AB104" s="2" t="str">
        <x:f>IF(O104="REVIEW","UNMAPPED",IF(TRIM(F104)=O104,"Canonical","Alias mapped"))</x:f>
        <x:v>Canonical</x:v>
      </x:c>
    </x:row>
    <x:row r="105" ht="31" customHeight="1">
      <x:c r="A105" s="2" t="n">
        <x:v>99</x:v>
      </x:c>
      <x:c r="B105" s="2" t="str">
        <x:v>DP-1062</x:v>
      </x:c>
      <x:c r="C105" s="2" t="str">
        <x:v>Jordan Ellis</x:v>
      </x:c>
      <x:c r="D105" s="12" t="str">
        <x:v>2026-10-06</x:v>
      </x:c>
      <x:c r="E105" s="2" t="str">
        <x:v>Open</x:v>
      </x:c>
      <x:c r="F105" s="2" t="str">
        <x:v>Microsoft365</x:v>
      </x:c>
      <x:c r="G105" s="2" t="str">
        <x:v>East</x:v>
      </x:c>
      <x:c r="H105" s="2" t="str">
        <x:v>Normal</x:v>
      </x:c>
      <x:c r="I105" s="10" t="n">
        <x:v>41</x:v>
      </x:c>
      <x:c r="J105" s="11" t="n">
        <x:v>78.25</x:v>
      </x:c>
      <x:c r="K105" s="2" t="str">
        <x:v>Web</x:v>
      </x:c>
      <x:c r="L105" s="13" t="str">
        <x:v>Excel import review (follow-up export)</x:v>
      </x:c>
      <x:c r="M105" s="2" t="str">
        <x:f>TRIM(C105)</x:f>
        <x:v>Jordan Ellis</x:v>
      </x:c>
      <x:c r="N105" s="2" t="str">
        <x:f>UPPER(TRIM(E105))</x:f>
        <x:v>OPEN</x:v>
      </x:c>
      <x:c r="O105" s="2" t="str">
        <x:f>IF(COUNTIF('ReferenceLookups'!$A$7:$A$15,UPPER(TRIM(F105)))=0,"REVIEW",VLOOKUP(UPPER(TRIM(F105)),'ReferenceLookups'!$A$7:$B$15,2,FALSE))</x:f>
        <x:v>Microsoft365</x:v>
      </x:c>
      <x:c r="P105" s="2" t="str">
        <x:f>IF(OR(C105&lt;&gt;TRIM(C105),E105&lt;&gt;TRIM(E105),F105&lt;&gt;TRIM(F105)),"REVIEW","No change")</x:f>
        <x:v>No change</x:v>
      </x:c>
      <x:c r="Q105" s="2" t="n">
        <x:f>COUNTIF($B$7:$B$106,B105)</x:f>
        <x:v>2</x:v>
      </x:c>
      <x:c r="R105" s="2" t="n">
        <x:f>COUNTIF($B$7:B105,B105)</x:f>
        <x:v>2</x:v>
      </x:c>
      <x:c r="S105" s="2" t="str">
        <x:f>B105&amp;"~"&amp;C105&amp;"~"&amp;D105&amp;"~"&amp;E105&amp;"~"&amp;F105&amp;"~"&amp;G105&amp;"~"&amp;H105&amp;"~"&amp;I105&amp;"~"&amp;J105&amp;"~"&amp;K105&amp;"~"&amp;L105</x:f>
        <x:v>DP-1062~Jordan Ellis~2026-10-06~Open~Microsoft365~East~Normal~41~78.25~Web~Excel import review (follow-up export)</x:v>
      </x:c>
      <x:c r="T105" s="2" t="n">
        <x:f>COUNTIF($S$7:$S$106,S105)</x:f>
        <x:v>1</x:v>
      </x:c>
      <x:c r="U105" s="2" t="n">
        <x:f>COUNTIF($S$7:S105,S105)</x:f>
        <x:v>1</x:v>
      </x:c>
      <x:c r="V105" s="2" t="str">
        <x:f>IF(Q105=1,"Single ID",IF(T105=Q105,"Repeated same fields","Conflicting ID"))</x:f>
        <x:v>Conflicting ID</x:v>
      </x:c>
      <x:c r="W105" s="2" t="str">
        <x:f>IF(D105="","MISSING",IF(AND(LEN(D105)=10,MID(D105,5,1)="-",MID(D105,8,1)="-"),"ISO candidate","REVIEW"))</x:f>
        <x:v>ISO candidate</x:v>
      </x:c>
      <x:c r="X105" s="18" t="n">
        <x:f>IF(W105="ISO candidate",DATE(VALUE(LEFT(D105,4)),VALUE(MID(D105,6,2)),VALUE(RIGHT(D105,2))),"")</x:f>
        <x:v>46301</x:v>
      </x:c>
      <x:c r="Y105" s="2" t="str">
        <x:f>IF(W105&lt;&gt;"ISO candidate",W105,IF(TEXT(X105,"yyyy-mm-dd")=D105,"Valid ISO","INVALID"))</x:f>
        <x:v>Valid ISO</x:v>
      </x:c>
      <x:c r="Z105" s="20" t="str">
        <x:v>Review</x:v>
      </x:c>
      <x:c r="AA105" s="20"/>
      <x:c r="AB105" s="2" t="str">
        <x:f>IF(O105="REVIEW","UNMAPPED",IF(TRIM(F105)=O105,"Canonical","Alias mapped"))</x:f>
        <x:v>Canonical</x:v>
      </x:c>
    </x:row>
    <x:row r="106" ht="31" customHeight="1">
      <x:c r="A106" s="2" t="n">
        <x:v>100</x:v>
      </x:c>
      <x:c r="B106" s="2" t="str">
        <x:v>DP-1063</x:v>
      </x:c>
      <x:c r="C106" s="2" t="str">
        <x:v>Alex Rivera</x:v>
      </x:c>
      <x:c r="D106" s="12" t="str">
        <x:v>2026-10-07</x:v>
      </x:c>
      <x:c r="E106" s="2" t="str">
        <x:v>Closed</x:v>
      </x:c>
      <x:c r="F106" s="2" t="str">
        <x:v>Printing</x:v>
      </x:c>
      <x:c r="G106" s="2" t="str">
        <x:v>Central</x:v>
      </x:c>
      <x:c r="H106" s="2" t="str">
        <x:v>High</x:v>
      </x:c>
      <x:c r="I106" s="10" t="n">
        <x:v>49</x:v>
      </x:c>
      <x:c r="J106" s="11" t="n">
        <x:v>85.5</x:v>
      </x:c>
      <x:c r="K106" s="2" t="str">
        <x:v>Phone</x:v>
      </x:c>
      <x:c r="L106" s="13" t="str">
        <x:v>Scanner connection (follow-up export)</x:v>
      </x:c>
      <x:c r="M106" s="2" t="str">
        <x:f>TRIM(C106)</x:f>
        <x:v>Alex Rivera</x:v>
      </x:c>
      <x:c r="N106" s="2" t="str">
        <x:f>UPPER(TRIM(E106))</x:f>
        <x:v>CLOSED</x:v>
      </x:c>
      <x:c r="O106" s="2" t="str">
        <x:f>IF(COUNTIF('ReferenceLookups'!$A$7:$A$15,UPPER(TRIM(F106)))=0,"REVIEW",VLOOKUP(UPPER(TRIM(F106)),'ReferenceLookups'!$A$7:$B$15,2,FALSE))</x:f>
        <x:v>Printing</x:v>
      </x:c>
      <x:c r="P106" s="2" t="str">
        <x:f>IF(OR(C106&lt;&gt;TRIM(C106),E106&lt;&gt;TRIM(E106),F106&lt;&gt;TRIM(F106)),"REVIEW","No change")</x:f>
        <x:v>No change</x:v>
      </x:c>
      <x:c r="Q106" s="2" t="n">
        <x:f>COUNTIF($B$7:$B$106,B106)</x:f>
        <x:v>2</x:v>
      </x:c>
      <x:c r="R106" s="2" t="n">
        <x:f>COUNTIF($B$7:B106,B106)</x:f>
        <x:v>2</x:v>
      </x:c>
      <x:c r="S106" s="2" t="str">
        <x:f>B106&amp;"~"&amp;C106&amp;"~"&amp;D106&amp;"~"&amp;E106&amp;"~"&amp;F106&amp;"~"&amp;G106&amp;"~"&amp;H106&amp;"~"&amp;I106&amp;"~"&amp;J106&amp;"~"&amp;K106&amp;"~"&amp;L106</x:f>
        <x:v>DP-1063~Alex Rivera~2026-10-07~Closed~Printing~Central~High~49~85.5~Phone~Scanner connection (follow-up export)</x:v>
      </x:c>
      <x:c r="T106" s="2" t="n">
        <x:f>COUNTIF($S$7:$S$106,S106)</x:f>
        <x:v>1</x:v>
      </x:c>
      <x:c r="U106" s="2" t="n">
        <x:f>COUNTIF($S$7:S106,S106)</x:f>
        <x:v>1</x:v>
      </x:c>
      <x:c r="V106" s="2" t="str">
        <x:f>IF(Q106=1,"Single ID",IF(T106=Q106,"Repeated same fields","Conflicting ID"))</x:f>
        <x:v>Conflicting ID</x:v>
      </x:c>
      <x:c r="W106" s="2" t="str">
        <x:f>IF(D106="","MISSING",IF(AND(LEN(D106)=10,MID(D106,5,1)="-",MID(D106,8,1)="-"),"ISO candidate","REVIEW"))</x:f>
        <x:v>ISO candidate</x:v>
      </x:c>
      <x:c r="X106" s="18" t="n">
        <x:f>IF(W106="ISO candidate",DATE(VALUE(LEFT(D106,4)),VALUE(MID(D106,6,2)),VALUE(RIGHT(D106,2))),"")</x:f>
        <x:v>46302</x:v>
      </x:c>
      <x:c r="Y106" s="2" t="str">
        <x:f>IF(W106&lt;&gt;"ISO candidate",W106,IF(TEXT(X106,"yyyy-mm-dd")=D106,"Valid ISO","INVALID"))</x:f>
        <x:v>Valid ISO</x:v>
      </x:c>
      <x:c r="Z106" s="20" t="str">
        <x:v>Review</x:v>
      </x:c>
      <x:c r="AA106" s="20"/>
      <x:c r="AB106" s="2" t="str">
        <x:f>IF(O106="REVIEW","UNMAPPED",IF(TRIM(F106)=O106,"Canonical","Alias mapped"))</x:f>
        <x:v>Canonical</x:v>
      </x:c>
    </x:row>
  </x:sheetData>
  <x:conditionalFormatting sqref="P7:P106">
    <x:cfRule type="containsText" dxfId="0" priority="1" operator="containsText" text="REVIEW"/>
  </x:conditionalFormatting>
  <x:conditionalFormatting sqref="V7:V106">
    <x:cfRule type="containsText" dxfId="1" priority="2" operator="containsText" text="Conflicting"/>
  </x:conditionalFormatting>
  <x:conditionalFormatting sqref="Y7:Y106">
    <x:cfRule type="containsText" dxfId="2" priority="3" operator="containsText" text="INVALID"/>
  </x:conditionalFormatting>
  <x:conditionalFormatting sqref="AB7:AB106">
    <x:cfRule type="containsText" dxfId="3" priority="4" operator="containsText" text="UNMAPPED"/>
  </x:conditionalFormatting>
  <x:dataValidations count="4">
    <x:dataValidation type="list" sqref="Z7:Z106">
      <x:formula1>"Review,Keep,Exclude exact repeat,Resolve conflict"</x:formula1>
    </x:dataValidation>
    <x:dataValidation type="list" sqref="G7:G106">
      <x:formula1>"West,East,Central"</x:formula1>
    </x:dataValidation>
    <x:dataValidation type="list" sqref="H7:H106">
      <x:formula1>"Low,Normal,High"</x:formula1>
    </x:dataValidation>
    <x:dataValidation type="whole" operator="between" sqref="I7:I106">
      <x:formula1>0</x:formula1>
      <x:formula2>1440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4afeb50020b4a9c"/>
  </x:tableParts>
</x:worksheet>
</file>

<file path=xl/worksheets/sheet5.xml><?xml version="1.0" encoding="utf-8"?>
<x:worksheet xmlns:x="http://schemas.openxmlformats.org/spreadsheetml/2006/main">
  <x:sheetPr>
    <x:tabColor rgb="FF6B8B8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2" hidden="0" customWidth="1"/>
    <x:col min="2" max="2" width="33" hidden="0" customWidth="1"/>
    <x:col min="3" max="3" width="18" hidden="0" customWidth="1"/>
    <x:col min="4" max="4" width="19" hidden="0" customWidth="1"/>
    <x:col min="5" max="5" width="77" hidden="0" customWidth="1"/>
    <x:col min="6" max="6" width="66" hidden="0" customWidth="1"/>
  </x:cols>
  <x:sheetData>
    <x:row r="1" ht="23" customHeight="1">
      <x:c r="A1" s="2"/>
      <x:c r="B1" s="2"/>
      <x:c r="C1" s="2"/>
      <x:c r="D1" s="2"/>
      <x:c r="E1" s="2"/>
      <x:c r="F1" s="2"/>
    </x:row>
    <x:row r="2" ht="30" customHeight="1">
      <x:c r="A2" s="3" t="str">
        <x:v>Worked answers and original controls</x:v>
      </x:c>
      <x:c r="B2" s="2"/>
      <x:c r="C2" s="2"/>
      <x:c r="D2" s="2"/>
      <x:c r="E2" s="2"/>
      <x:c r="F2" s="2"/>
    </x:row>
    <x:row r="3" ht="23" customHeight="1">
      <x:c r="A3" s="4"/>
      <x:c r="B3" s="4"/>
      <x:c r="C3" s="4"/>
      <x:c r="D3" s="4"/>
      <x:c r="E3" s="4"/>
      <x:c r="F3" s="4"/>
    </x:row>
    <x:row r="4" ht="23" customHeight="1">
      <x:c r="A4" s="2" t="str">
        <x:v>Worked results recalculate from Practice. Original controls stay fixed so edits and scope changes remain visible.</x:v>
      </x:c>
      <x:c r="B4" s="2"/>
      <x:c r="C4" s="2"/>
      <x:c r="D4" s="2"/>
      <x:c r="E4" s="2"/>
      <x:c r="F4" s="2"/>
    </x:row>
    <x:row r="5" ht="23" customHeight="1">
      <x:c r="A5" s="2"/>
      <x:c r="B5" s="2"/>
      <x:c r="C5" s="2"/>
      <x:c r="D5" s="2"/>
      <x:c r="E5" s="2"/>
      <x:c r="F5" s="2"/>
    </x:row>
    <x:row r="6" ht="34" customHeight="1">
      <x:c r="A6" s="9" t="str">
        <x:v>Exercise</x:v>
      </x:c>
      <x:c r="B6" s="9" t="str">
        <x:v>Question</x:v>
      </x:c>
      <x:c r="C6" s="9" t="str">
        <x:v>Worked result</x:v>
      </x:c>
      <x:c r="D6" s="9" t="str">
        <x:v>Original control</x:v>
      </x:c>
      <x:c r="E6" s="9" t="str">
        <x:v>Formula or method</x:v>
      </x:c>
      <x:c r="F6" s="9" t="str">
        <x:v>Interpretation</x:v>
      </x:c>
    </x:row>
    <x:row r="7" ht="64" customHeight="1">
      <x:c r="A7" s="2" t="str">
        <x:v>E01</x:v>
      </x:c>
      <x:c r="B7" s="13" t="str">
        <x:v>Count exported records</x:v>
      </x:c>
      <x:c r="C7" s="25" t="n">
        <x:f>COUNTA('RawData'!B7:B106)</x:f>
        <x:v>100</x:v>
      </x:c>
      <x:c r="D7" s="25" t="n">
        <x:v>100</x:v>
      </x:c>
      <x:c r="E7" s="13" t="str">
        <x:v>=COUNTA('RawData'!B7:B106)</x:v>
      </x:c>
      <x:c r="F7" s="13" t="str">
        <x:v>The import contains 100 rows, including deliberate repeats.</x:v>
      </x:c>
    </x:row>
    <x:row r="8" ht="64" customHeight="1">
      <x:c r="A8" s="14" t="str">
        <x:v>E02</x:v>
      </x:c>
      <x:c r="B8" s="22" t="str">
        <x:v>Count distinct ticket IDs</x:v>
      </x:c>
      <x:c r="C8" s="26" t="n">
        <x:f>COUNTIF('Practice'!R7:R106,1)</x:f>
        <x:v>90</x:v>
      </x:c>
      <x:c r="D8" s="26" t="n">
        <x:v>90</x:v>
      </x:c>
      <x:c r="E8" s="22" t="str">
        <x:v>=COUNTIF('Practice'!R7:R106,1)</x:v>
      </x:c>
      <x:c r="F8" s="22" t="str">
        <x:v>There are 90 IDs. An ID alone does not identify a safe row to delete.</x:v>
      </x:c>
    </x:row>
    <x:row r="9" ht="64" customHeight="1">
      <x:c r="A9" s="2" t="str">
        <x:v>E03</x:v>
      </x:c>
      <x:c r="B9" s="13" t="str">
        <x:v>Find surplus exact-repeat rows</x:v>
      </x:c>
      <x:c r="C9" s="25" t="n">
        <x:f>COUNTIF('Practice'!U7:U106,"&gt;1")</x:f>
        <x:v>6</x:v>
      </x:c>
      <x:c r="D9" s="25" t="n">
        <x:v>6</x:v>
      </x:c>
      <x:c r="E9" s="13" t="str">
        <x:v>=COUNTIF('Practice'!U7:U106,"&gt;1")</x:v>
      </x:c>
      <x:c r="F9" s="13" t="str">
        <x:v>Six extra rows repeat all eleven source fields. Do not include conflicting IDs.</x:v>
      </x:c>
    </x:row>
    <x:row r="10" ht="64" customHeight="1">
      <x:c r="A10" s="14" t="str">
        <x:v>E04</x:v>
      </x:c>
      <x:c r="B10" s="22" t="str">
        <x:v>Count rows with conflicting IDs</x:v>
      </x:c>
      <x:c r="C10" s="26" t="n">
        <x:f>COUNTIF('Practice'!V7:V106,"Conflicting ID")</x:f>
        <x:v>8</x:v>
      </x:c>
      <x:c r="D10" s="26" t="n">
        <x:v>8</x:v>
      </x:c>
      <x:c r="E10" s="22" t="str">
        <x:v>=COUNTIF('Practice'!V7:V106,"Conflicting ID")</x:v>
      </x:c>
      <x:c r="F10" s="22" t="str">
        <x:v>Eight rows form four conflicting ID pairs. No automatic winner is supplied.</x:v>
      </x:c>
    </x:row>
    <x:row r="11" ht="64" customHeight="1">
      <x:c r="A11" s="2" t="str">
        <x:v>E05</x:v>
      </x:c>
      <x:c r="B11" s="13" t="str">
        <x:v>Count rows changed by ordinary-space trim</x:v>
      </x:c>
      <x:c r="C11" s="25" t="n">
        <x:f>COUNTIF('Practice'!P7:P106,"REVIEW")</x:f>
        <x:v>16</x:v>
      </x:c>
      <x:c r="D11" s="25" t="n">
        <x:v>16</x:v>
      </x:c>
      <x:c r="E11" s="13" t="str">
        <x:v>=COUNTIF('Practice'!P7:P106,"REVIEW")</x:v>
      </x:c>
      <x:c r="F11" s="13" t="str">
        <x:v>The check covers Requester, Status and Category, with ordinary Excel TRIM behavior.</x:v>
      </x:c>
    </x:row>
    <x:row r="12" ht="64" customHeight="1">
      <x:c r="A12" s="14" t="str">
        <x:v>E06</x:v>
      </x:c>
      <x:c r="B12" s="22" t="str">
        <x:v>Count dates requiring human review</x:v>
      </x:c>
      <x:c r="C12" s="26" t="n">
        <x:f>ROWS('Practice'!Y7:Y106)-COUNTIF('Practice'!Y7:Y106,"Valid ISO")</x:f>
        <x:v>8</x:v>
      </x:c>
      <x:c r="D12" s="26" t="n">
        <x:v>8</x:v>
      </x:c>
      <x:c r="E12" s="22" t="str">
        <x:v>=ROWS('Practice'!Y7:Y106)-COUNTIF('Practice'!Y7:Y106,"Valid ISO")</x:v>
      </x:c>
      <x:c r="F12" s="22" t="str">
        <x:v>Four ambiguous, two impossible and two missing dates need review.</x:v>
      </x:c>
    </x:row>
    <x:row r="13" ht="64" customHeight="1">
      <x:c r="A13" s="2" t="str">
        <x:v>E07</x:v>
      </x:c>
      <x:c r="B13" s="13" t="str">
        <x:v>Count normalized OPEN records</x:v>
      </x:c>
      <x:c r="C13" s="25" t="n">
        <x:f>COUNTIF('Practice'!N7:N106,"OPEN")</x:f>
        <x:v>41</x:v>
      </x:c>
      <x:c r="D13" s="25" t="n">
        <x:v>41</x:v>
      </x:c>
      <x:c r="E13" s="13" t="str">
        <x:v>=COUNTIF('Practice'!N7:N106,"OPEN")</x:v>
      </x:c>
      <x:c r="F13" s="13" t="str">
        <x:v>The count includes every exported record; it is not a distinct-ticket metric.</x:v>
      </x:c>
    </x:row>
    <x:row r="14" ht="64" customHeight="1">
      <x:c r="A14" s="14" t="str">
        <x:v>E08</x:v>
      </x:c>
      <x:c r="B14" s="22" t="str">
        <x:v>Count OPEN records in West</x:v>
      </x:c>
      <x:c r="C14" s="26" t="n">
        <x:f>COUNTIFS('Practice'!N7:N106,"OPEN",'Practice'!G7:G106,"West")</x:f>
        <x:v>18</x:v>
      </x:c>
      <x:c r="D14" s="26" t="n">
        <x:v>18</x:v>
      </x:c>
      <x:c r="E14" s="22" t="str">
        <x:v>=COUNTIFS('Practice'!N7:N106,"OPEN",'Practice'!G7:G106,"West")</x:v>
      </x:c>
      <x:c r="F14" s="22" t="str">
        <x:v>This is an AND question. Adding separate counts would answer a different question.</x:v>
      </x:c>
    </x:row>
    <x:row r="15" ht="64" customHeight="1">
      <x:c r="A15" s="2" t="str">
        <x:v>E09</x:v>
      </x:c>
      <x:c r="B15" s="13" t="str">
        <x:v>Sum minutes for OPEN records in West</x:v>
      </x:c>
      <x:c r="C15" s="25" t="n">
        <x:f>SUMIFS('Practice'!I7:I106,'Practice'!N7:N106,"OPEN",'Practice'!G7:G106,"West")</x:f>
        <x:v>970</x:v>
      </x:c>
      <x:c r="D15" s="25" t="n">
        <x:v>970</x:v>
      </x:c>
      <x:c r="E15" s="13" t="str">
        <x:v>=SUMIFS('Practice'!I7:I106,'Practice'!N7:N106,"OPEN",'Practice'!G7:G106,"West")</x:v>
      </x:c>
      <x:c r="F15" s="13" t="str">
        <x:v>Minutes are invented exercise values. Duplicates remain in scope until reviewed.</x:v>
      </x:c>
    </x:row>
    <x:row r="16" ht="64" customHeight="1">
      <x:c r="A16" s="14" t="str">
        <x:v>E10</x:v>
      </x:c>
      <x:c r="B16" s="22" t="str">
        <x:v>Sum charges mapped to Printing</x:v>
      </x:c>
      <x:c r="C16" s="27" t="n">
        <x:f>SUMIFS('Practice'!J7:J106,'Practice'!O7:O106,"Printing")</x:f>
        <x:v>1228.5</x:v>
      </x:c>
      <x:c r="D16" s="27" t="n">
        <x:v>1228.5</x:v>
      </x:c>
      <x:c r="E16" s="22" t="str">
        <x:v>=SUMIFS('Practice'!J7:J106,'Practice'!O7:O106,"Printing")</x:v>
      </x:c>
      <x:c r="F16" s="22" t="str">
        <x:v>The amount is a synthetic reconciliation total, not revenue or business performance.</x:v>
      </x:c>
    </x:row>
    <x:row r="17" ht="64" customHeight="1">
      <x:c r="A17" s="2" t="str">
        <x:v>E11</x:v>
      </x:c>
      <x:c r="B17" s="13" t="str">
        <x:v>Convert the first unambiguous date</x:v>
      </x:c>
      <x:c r="C17" s="25" t="n">
        <x:f>'Practice'!X7</x:f>
        <x:v>46296</x:v>
      </x:c>
      <x:c r="D17" s="25" t="n">
        <x:v>46296</x:v>
      </x:c>
      <x:c r="E17" s="13" t="str">
        <x:v>='Practice'!X7</x:v>
      </x:c>
      <x:c r="F17" s="13" t="str">
        <x:v>The numeric result is the Excel date serial for October 1, 2026. Formatting only changes its display.</x:v>
      </x:c>
    </x:row>
    <x:row r="18" ht="64" customHeight="1">
      <x:c r="A18" s="14" t="str">
        <x:v>E12</x:v>
      </x:c>
      <x:c r="B18" s="22" t="str">
        <x:v>Compare raw literal OPEN count</x:v>
      </x:c>
      <x:c r="C18" s="26" t="n">
        <x:f>COUNTIF('RawData'!E7:E106,"Open")</x:f>
        <x:v>37</x:v>
      </x:c>
      <x:c r="D18" s="26" t="n">
        <x:v>37</x:v>
      </x:c>
      <x:c r="E18" s="22" t="str">
        <x:v>=COUNTIF('RawData'!E7:E106,"Open")</x:v>
      </x:c>
      <x:c r="F18" s="22" t="str">
        <x:v>Case alone is ignored by COUNTIF. Surrounding spaces account for the difference.</x:v>
      </x:c>
    </x:row>
    <x:row r="19" ht="23" customHeight="1">
      <x:c r="A19" s="2"/>
      <x:c r="B19" s="2"/>
      <x:c r="C19" s="2"/>
      <x:c r="D19" s="2"/>
      <x:c r="E19" s="2"/>
      <x:c r="F19" s="2"/>
    </x:row>
    <x:row r="20" ht="23" customHeight="1">
      <x:c r="A20" s="2"/>
      <x:c r="B20" s="2"/>
      <x:c r="C20" s="2"/>
      <x:c r="D20" s="2"/>
      <x:c r="E20" s="2"/>
      <x:c r="F20" s="2"/>
    </x:row>
    <x:row r="21" ht="27" customHeight="1">
      <x:c r="A21" s="16" t="str">
        <x:v>Decision exercise: what should happen to DP-1060?</x:v>
      </x:c>
      <x:c r="B21" s="16"/>
      <x:c r="C21" s="16"/>
      <x:c r="D21" s="16"/>
      <x:c r="E21" s="16"/>
      <x:c r="F21" s="16"/>
    </x:row>
    <x:row r="22" ht="23" customHeight="1">
      <x:c r="A22" s="2"/>
      <x:c r="B22" s="2"/>
      <x:c r="C22" s="2"/>
      <x:c r="D22" s="2"/>
      <x:c r="E22" s="2"/>
      <x:c r="F22" s="2"/>
    </x:row>
    <x:row r="23" ht="23" customHeight="1">
      <x:c r="A23" s="2" t="str">
        <x:v>Filter Practice to DP-1060. The two rows disagree on status, minutes, charge and subject. Keep both pending source-owner review.</x:v>
      </x:c>
      <x:c r="B23" s="2"/>
      <x:c r="C23" s="2"/>
      <x:c r="D23" s="2"/>
      <x:c r="E23" s="2"/>
      <x:c r="F23" s="2"/>
    </x:row>
    <x:row r="24" ht="23" customHeight="1">
      <x:c r="A24" s="2"/>
      <x:c r="B24" s="2"/>
      <x:c r="C24" s="2"/>
      <x:c r="D24" s="2"/>
      <x:c r="E24" s="2"/>
      <x:c r="F24" s="2"/>
    </x:row>
    <x:row r="25" ht="23" customHeight="1">
      <x:c r="A25" s="2" t="str">
        <x:v>Do not infer which record is authoritative from import order, higher charge, or a later-looking subject. Record the rule before removing data.</x:v>
      </x:c>
      <x:c r="B25" s="2"/>
      <x:c r="C25" s="2"/>
      <x:c r="D25" s="2"/>
      <x:c r="E25" s="2"/>
      <x:c r="F25" s="2"/>
    </x:row>
    <x:row r="26" ht="23" customHeight="1">
      <x:c r="A26" s="2"/>
      <x:c r="B26" s="2"/>
      <x:c r="C26" s="2"/>
      <x:c r="D26" s="2"/>
      <x:c r="E26" s="2"/>
      <x:c r="F26" s="2"/>
    </x:row>
    <x:row r="27" ht="23" customHeight="1">
      <x:c r="A27" s="2" t="str">
        <x:v>Exact repeat sources: DP-1001, DP-1010, DP-1019, DP-1028, DP-1037, DP-1046. Extra copies are import rows 91–96.</x:v>
      </x:c>
      <x:c r="B27" s="2"/>
      <x:c r="C27" s="2"/>
      <x:c r="D27" s="2"/>
      <x:c r="E27" s="2"/>
      <x:c r="F27" s="2"/>
    </x:row>
    <x:row r="28" ht="23" customHeight="1">
      <x:c r="A28" s="2"/>
      <x:c r="B28" s="2"/>
      <x:c r="C28" s="2"/>
      <x:c r="D28" s="2"/>
      <x:c r="E28" s="2"/>
      <x:c r="F28" s="2"/>
    </x:row>
    <x:row r="29" ht="23" customHeight="1">
      <x:c r="A29" s="2" t="str">
        <x:v>Conflict sources: DP-1060 to DP-1063. Extra versions are import rows 97–100. Case and wildcard limitations are listed in ReferenceLookups.</x:v>
      </x:c>
      <x:c r="B29" s="2"/>
      <x:c r="C29" s="2"/>
      <x:c r="D29" s="2"/>
      <x:c r="E29" s="2"/>
      <x:c r="F29" s="2"/>
    </x:row>
    <x:row r="30" ht="23" customHeight="1">
      <x:c r="A30" s="2"/>
      <x:c r="B30" s="2"/>
      <x:c r="C30" s="2"/>
      <x:c r="D30" s="2"/>
      <x:c r="E30" s="2"/>
      <x:c r="F30" s="2"/>
    </x:row>
    <x:row r="31" ht="23" customHeight="1">
      <x:c r="A31" s="2"/>
      <x:c r="B31" s="2"/>
      <x:c r="C31" s="2"/>
      <x:c r="D31" s="2"/>
      <x:c r="E31" s="2"/>
      <x:c r="F31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8CA9B8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0" hidden="0" customWidth="1"/>
    <x:col min="2" max="2" width="14" hidden="0" customWidth="1"/>
    <x:col min="3" max="3" width="22" hidden="0" customWidth="1"/>
    <x:col min="4" max="4" width="18" hidden="0" customWidth="1"/>
    <x:col min="5" max="5" width="15" hidden="0" customWidth="1"/>
    <x:col min="6" max="6" width="18" hidden="0" customWidth="1"/>
    <x:col min="7" max="7" width="13" hidden="0" customWidth="1"/>
    <x:col min="8" max="8" width="13" hidden="0" customWidth="1"/>
    <x:col min="9" max="9" width="12" hidden="0" customWidth="1"/>
    <x:col min="10" max="10" width="14" hidden="0" customWidth="1"/>
    <x:col min="11" max="11" width="13" hidden="0" customWidth="1"/>
    <x:col min="12" max="12" width="31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Fictional support ticket export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3" customHeight="1">
      <x:c r="A4" s="5" t="str">
        <x:v>100 invented records for practice. Duplicate and conflicting records are deliberate. Keep this source unchanged.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4" customHeight="1">
      <x:c r="A6" s="9" t="str">
        <x:v>Import row</x:v>
      </x:c>
      <x:c r="B6" s="9" t="str">
        <x:v>Ticket ID</x:v>
      </x:c>
      <x:c r="C6" s="9" t="str">
        <x:v>Requester</x:v>
      </x:c>
      <x:c r="D6" s="9" t="str">
        <x:v>Created raw text</x:v>
      </x:c>
      <x:c r="E6" s="9" t="str">
        <x:v>Status raw</x:v>
      </x:c>
      <x:c r="F6" s="9" t="str">
        <x:v>Category raw</x:v>
      </x:c>
      <x:c r="G6" s="9" t="str">
        <x:v>Region</x:v>
      </x:c>
      <x:c r="H6" s="9" t="str">
        <x:v>Priority</x:v>
      </x:c>
      <x:c r="I6" s="9" t="str">
        <x:v>Minutes</x:v>
      </x:c>
      <x:c r="J6" s="9" t="str">
        <x:v>Charge USD</x:v>
      </x:c>
      <x:c r="K6" s="9" t="str">
        <x:v>Channel</x:v>
      </x:c>
      <x:c r="L6" s="9" t="str">
        <x:v>Subject</x:v>
      </x:c>
    </x:row>
    <x:row r="7" ht="31" customHeight="1">
      <x:c r="A7" s="2" t="n">
        <x:v>1</x:v>
      </x:c>
      <x:c r="B7" s="2" t="str">
        <x:v>DP-1001</x:v>
      </x:c>
      <x:c r="C7" s="2" t="str">
        <x:v>Maya Chen</x:v>
      </x:c>
      <x:c r="D7" s="12" t="str">
        <x:v>2026-10-01</x:v>
      </x:c>
      <x:c r="E7" s="2" t="str">
        <x:v>Open</x:v>
      </x:c>
      <x:c r="F7" s="2" t="str">
        <x:v>Windows</x:v>
      </x:c>
      <x:c r="G7" s="2" t="str">
        <x:v>West</x:v>
      </x:c>
      <x:c r="H7" s="2" t="str">
        <x:v>Low</x:v>
      </x:c>
      <x:c r="I7" s="10" t="n">
        <x:v>22</x:v>
      </x:c>
      <x:c r="J7" s="11" t="n">
        <x:v>19.75</x:v>
      </x:c>
      <x:c r="K7" s="2" t="str">
        <x:v>Email</x:v>
      </x:c>
      <x:c r="L7" s="13" t="str">
        <x:v>Wi-Fi connection drops</x:v>
      </x:c>
    </x:row>
    <x:row r="8" ht="31" customHeight="1">
      <x:c r="A8" s="2" t="n">
        <x:v>2</x:v>
      </x:c>
      <x:c r="B8" s="2" t="str">
        <x:v>DP-1002</x:v>
      </x:c>
      <x:c r="C8" s="2" t="str">
        <x:v>  Jordan Ellis </x:v>
      </x:c>
      <x:c r="D8" s="12" t="str">
        <x:v>2026-10-02</x:v>
      </x:c>
      <x:c r="E8" s="2" t="str">
        <x:v>Closed</x:v>
      </x:c>
      <x:c r="F8" s="2" t="str">
        <x:v>Microsoft365</x:v>
      </x:c>
      <x:c r="G8" s="2" t="str">
        <x:v>East</x:v>
      </x:c>
      <x:c r="H8" s="2" t="str">
        <x:v>Normal</x:v>
      </x:c>
      <x:c r="I8" s="10" t="n">
        <x:v>29</x:v>
      </x:c>
      <x:c r="J8" s="11" t="n">
        <x:v>27</x:v>
      </x:c>
      <x:c r="K8" s="2" t="str">
        <x:v>Web</x:v>
      </x:c>
      <x:c r="L8" s="13" t="str">
        <x:v>Word heading layout</x:v>
      </x:c>
    </x:row>
    <x:row r="9" ht="31" customHeight="1">
      <x:c r="A9" s="2" t="n">
        <x:v>3</x:v>
      </x:c>
      <x:c r="B9" s="2" t="str">
        <x:v>DP-1003</x:v>
      </x:c>
      <x:c r="C9" s="2" t="str">
        <x:v>Alex Rivera</x:v>
      </x:c>
      <x:c r="D9" s="12" t="str">
        <x:v>2026-10-03</x:v>
      </x:c>
      <x:c r="E9" s="2" t="str">
        <x:v>Pending</x:v>
      </x:c>
      <x:c r="F9" s="2" t="str">
        <x:v>Printing</x:v>
      </x:c>
      <x:c r="G9" s="2" t="str">
        <x:v>Central</x:v>
      </x:c>
      <x:c r="H9" s="2" t="str">
        <x:v>High</x:v>
      </x:c>
      <x:c r="I9" s="10" t="n">
        <x:v>36</x:v>
      </x:c>
      <x:c r="J9" s="11" t="n">
        <x:v>34.25</x:v>
      </x:c>
      <x:c r="K9" s="2" t="str">
        <x:v>Phone</x:v>
      </x:c>
      <x:c r="L9" s="13" t="str">
        <x:v>Printer queue paused</x:v>
      </x:c>
    </x:row>
    <x:row r="10" ht="31" customHeight="1">
      <x:c r="A10" s="2" t="n">
        <x:v>4</x:v>
      </x:c>
      <x:c r="B10" s="2" t="str">
        <x:v>DP-1004</x:v>
      </x:c>
      <x:c r="C10" s="2" t="str">
        <x:v>Sam Brooks</x:v>
      </x:c>
      <x:c r="D10" s="12" t="str">
        <x:v>2026-10-04</x:v>
      </x:c>
      <x:c r="E10" s="2" t="str">
        <x:v>Resolved</x:v>
      </x:c>
      <x:c r="F10" s="2" t="str">
        <x:v>PDF</x:v>
      </x:c>
      <x:c r="G10" s="2" t="str">
        <x:v>West</x:v>
      </x:c>
      <x:c r="H10" s="2" t="str">
        <x:v>Low</x:v>
      </x:c>
      <x:c r="I10" s="10" t="n">
        <x:v>43</x:v>
      </x:c>
      <x:c r="J10" s="11" t="n">
        <x:v>41.5</x:v>
      </x:c>
      <x:c r="K10" s="2" t="str">
        <x:v>Email</x:v>
      </x:c>
      <x:c r="L10" s="13" t="str">
        <x:v>PDF page scaling</x:v>
      </x:c>
    </x:row>
    <x:row r="11" ht="31" customHeight="1">
      <x:c r="A11" s="2" t="n">
        <x:v>5</x:v>
      </x:c>
      <x:c r="B11" s="2" t="str">
        <x:v>DP-1005</x:v>
      </x:c>
      <x:c r="C11" s="2" t="str">
        <x:v>Noor Patel</x:v>
      </x:c>
      <x:c r="D11" s="12" t="str">
        <x:v>2026-10-05</x:v>
      </x:c>
      <x:c r="E11" s="2" t="str">
        <x:v>Open</x:v>
      </x:c>
      <x:c r="F11" s="2" t="str">
        <x:v>win11</x:v>
      </x:c>
      <x:c r="G11" s="2" t="str">
        <x:v>East</x:v>
      </x:c>
      <x:c r="H11" s="2" t="str">
        <x:v>Normal</x:v>
      </x:c>
      <x:c r="I11" s="10" t="n">
        <x:v>50</x:v>
      </x:c>
      <x:c r="J11" s="11" t="n">
        <x:v>48.75</x:v>
      </x:c>
      <x:c r="K11" s="2" t="str">
        <x:v>Web</x:v>
      </x:c>
      <x:c r="L11" s="13" t="str">
        <x:v>Bluetooth audio setup</x:v>
      </x:c>
    </x:row>
    <x:row r="12" ht="31" customHeight="1">
      <x:c r="A12" s="2" t="n">
        <x:v>6</x:v>
      </x:c>
      <x:c r="B12" s="2" t="str">
        <x:v>DP-1006</x:v>
      </x:c>
      <x:c r="C12" s="2" t="str">
        <x:v>Taylor Reed</x:v>
      </x:c>
      <x:c r="D12" s="12" t="str">
        <x:v>2026-10-06</x:v>
      </x:c>
      <x:c r="E12" s="2" t="str">
        <x:v>Closed</x:v>
      </x:c>
      <x:c r="F12" s="2" t="str">
        <x:v>Microsoft365</x:v>
      </x:c>
      <x:c r="G12" s="2" t="str">
        <x:v>Central</x:v>
      </x:c>
      <x:c r="H12" s="2" t="str">
        <x:v>High</x:v>
      </x:c>
      <x:c r="I12" s="10" t="n">
        <x:v>57</x:v>
      </x:c>
      <x:c r="J12" s="11" t="n">
        <x:v>56</x:v>
      </x:c>
      <x:c r="K12" s="2" t="str">
        <x:v>Phone</x:v>
      </x:c>
      <x:c r="L12" s="13" t="str">
        <x:v>Excel import review</x:v>
      </x:c>
    </x:row>
    <x:row r="13" ht="31" customHeight="1">
      <x:c r="A13" s="2" t="n">
        <x:v>7</x:v>
      </x:c>
      <x:c r="B13" s="2" t="str">
        <x:v>DP-1007</x:v>
      </x:c>
      <x:c r="C13" s="2" t="str">
        <x:v>Morgan Lane</x:v>
      </x:c>
      <x:c r="D13" s="12" t="str">
        <x:v>2026-10-07</x:v>
      </x:c>
      <x:c r="E13" s="2" t="str">
        <x:v> open </x:v>
      </x:c>
      <x:c r="F13" s="2" t="str">
        <x:v>Printing</x:v>
      </x:c>
      <x:c r="G13" s="2" t="str">
        <x:v>West</x:v>
      </x:c>
      <x:c r="H13" s="2" t="str">
        <x:v>Low</x:v>
      </x:c>
      <x:c r="I13" s="10" t="n">
        <x:v>64</x:v>
      </x:c>
      <x:c r="J13" s="11" t="n">
        <x:v>63.25</x:v>
      </x:c>
      <x:c r="K13" s="2" t="str">
        <x:v>Email</x:v>
      </x:c>
      <x:c r="L13" s="13" t="str">
        <x:v>Scanner connection</x:v>
      </x:c>
    </x:row>
    <x:row r="14" ht="31" customHeight="1">
      <x:c r="A14" s="2" t="n">
        <x:v>8</x:v>
      </x:c>
      <x:c r="B14" s="2" t="str">
        <x:v>DP-1008</x:v>
      </x:c>
      <x:c r="C14" s="2" t="str">
        <x:v>Casey Park</x:v>
      </x:c>
      <x:c r="D14" s="12" t="str">
        <x:v>2026-10-08</x:v>
      </x:c>
      <x:c r="E14" s="2" t="str">
        <x:v>Closed</x:v>
      </x:c>
      <x:c r="F14" s="2" t="str">
        <x:v>PDF</x:v>
      </x:c>
      <x:c r="G14" s="2" t="str">
        <x:v>East</x:v>
      </x:c>
      <x:c r="H14" s="2" t="str">
        <x:v>Normal</x:v>
      </x:c>
      <x:c r="I14" s="10" t="n">
        <x:v>71</x:v>
      </x:c>
      <x:c r="J14" s="11" t="n">
        <x:v>70.5</x:v>
      </x:c>
      <x:c r="K14" s="2" t="str">
        <x:v>Web</x:v>
      </x:c>
      <x:c r="L14" s="13" t="str">
        <x:v>PDF form saving</x:v>
      </x:c>
    </x:row>
    <x:row r="15" ht="31" customHeight="1">
      <x:c r="A15" s="2" t="n">
        <x:v>9</x:v>
      </x:c>
      <x:c r="B15" s="2" t="str">
        <x:v>DP-1009</x:v>
      </x:c>
      <x:c r="C15" s="2" t="str">
        <x:v>Riley James</x:v>
      </x:c>
      <x:c r="D15" s="12" t="str">
        <x:v>2026-10-09</x:v>
      </x:c>
      <x:c r="E15" s="2" t="str">
        <x:v>Pending</x:v>
      </x:c>
      <x:c r="F15" s="2" t="str">
        <x:v>Windows</x:v>
      </x:c>
      <x:c r="G15" s="2" t="str">
        <x:v>Central</x:v>
      </x:c>
      <x:c r="H15" s="2" t="str">
        <x:v>High</x:v>
      </x:c>
      <x:c r="I15" s="10" t="n">
        <x:v>78</x:v>
      </x:c>
      <x:c r="J15" s="11" t="n">
        <x:v>77.75</x:v>
      </x:c>
      <x:c r="K15" s="2" t="str">
        <x:v>Phone</x:v>
      </x:c>
      <x:c r="L15" s="13" t="str">
        <x:v>Wi-Fi connection drops</x:v>
      </x:c>
    </x:row>
    <x:row r="16" ht="31" customHeight="1">
      <x:c r="A16" s="2" t="n">
        <x:v>10</x:v>
      </x:c>
      <x:c r="B16" s="2" t="str">
        <x:v>DP-1010</x:v>
      </x:c>
      <x:c r="C16" s="2" t="str">
        <x:v>Jamie Cole</x:v>
      </x:c>
      <x:c r="D16" s="12" t="str">
        <x:v>2026-10-10</x:v>
      </x:c>
      <x:c r="E16" s="2" t="str">
        <x:v>Resolved</x:v>
      </x:c>
      <x:c r="F16" s="2" t="str">
        <x:v>Microsoft365</x:v>
      </x:c>
      <x:c r="G16" s="2" t="str">
        <x:v>West</x:v>
      </x:c>
      <x:c r="H16" s="2" t="str">
        <x:v>Low</x:v>
      </x:c>
      <x:c r="I16" s="10" t="n">
        <x:v>85</x:v>
      </x:c>
      <x:c r="J16" s="11" t="n">
        <x:v>85</x:v>
      </x:c>
      <x:c r="K16" s="2" t="str">
        <x:v>Email</x:v>
      </x:c>
      <x:c r="L16" s="13" t="str">
        <x:v>Word heading layout</x:v>
      </x:c>
    </x:row>
    <x:row r="17" ht="31" customHeight="1">
      <x:c r="A17" s="2" t="n">
        <x:v>11</x:v>
      </x:c>
      <x:c r="B17" s="2" t="str">
        <x:v>DP-1011</x:v>
      </x:c>
      <x:c r="C17" s="2" t="str">
        <x:v>  Robin Fox </x:v>
      </x:c>
      <x:c r="D17" s="12" t="str">
        <x:v>2026-10-11</x:v>
      </x:c>
      <x:c r="E17" s="2" t="str">
        <x:v>Open</x:v>
      </x:c>
      <x:c r="F17" s="2" t="str">
        <x:v>Printing</x:v>
      </x:c>
      <x:c r="G17" s="2" t="str">
        <x:v>East</x:v>
      </x:c>
      <x:c r="H17" s="2" t="str">
        <x:v>Normal</x:v>
      </x:c>
      <x:c r="I17" s="10" t="n">
        <x:v>92</x:v>
      </x:c>
      <x:c r="J17" s="11" t="n">
        <x:v>12.5</x:v>
      </x:c>
      <x:c r="K17" s="2" t="str">
        <x:v>Web</x:v>
      </x:c>
      <x:c r="L17" s="13" t="str">
        <x:v>Printer queue paused</x:v>
      </x:c>
    </x:row>
    <x:row r="18" ht="31" customHeight="1">
      <x:c r="A18" s="2" t="n">
        <x:v>12</x:v>
      </x:c>
      <x:c r="B18" s="2" t="str">
        <x:v>DP-1012</x:v>
      </x:c>
      <x:c r="C18" s="2" t="str">
        <x:v>Drew Hayes</x:v>
      </x:c>
      <x:c r="D18" s="12" t="str">
        <x:v>2026-10-12</x:v>
      </x:c>
      <x:c r="E18" s="2" t="str">
        <x:v>Closed</x:v>
      </x:c>
      <x:c r="F18" s="2" t="str">
        <x:v>PDF</x:v>
      </x:c>
      <x:c r="G18" s="2" t="str">
        <x:v>Central</x:v>
      </x:c>
      <x:c r="H18" s="2" t="str">
        <x:v>High</x:v>
      </x:c>
      <x:c r="I18" s="10" t="n">
        <x:v>99</x:v>
      </x:c>
      <x:c r="J18" s="11" t="n">
        <x:v>19.75</x:v>
      </x:c>
      <x:c r="K18" s="2" t="str">
        <x:v>Phone</x:v>
      </x:c>
      <x:c r="L18" s="13" t="str">
        <x:v>PDF page scaling</x:v>
      </x:c>
    </x:row>
    <x:row r="19" ht="31" customHeight="1">
      <x:c r="A19" s="2" t="n">
        <x:v>13</x:v>
      </x:c>
      <x:c r="B19" s="2" t="str">
        <x:v>DP-1013</x:v>
      </x:c>
      <x:c r="C19" s="2" t="str">
        <x:v>Avery Scott</x:v>
      </x:c>
      <x:c r="D19" s="12" t="str">
        <x:v>2026-10-13</x:v>
      </x:c>
      <x:c r="E19" s="2" t="str">
        <x:v>Open</x:v>
      </x:c>
      <x:c r="F19" s="2" t="str">
        <x:v>Windows</x:v>
      </x:c>
      <x:c r="G19" s="2" t="str">
        <x:v>West</x:v>
      </x:c>
      <x:c r="H19" s="2" t="str">
        <x:v>Low</x:v>
      </x:c>
      <x:c r="I19" s="10" t="n">
        <x:v>20</x:v>
      </x:c>
      <x:c r="J19" s="11" t="n">
        <x:v>27</x:v>
      </x:c>
      <x:c r="K19" s="2" t="str">
        <x:v>Email</x:v>
      </x:c>
      <x:c r="L19" s="13" t="str">
        <x:v>Bluetooth audio setup</x:v>
      </x:c>
    </x:row>
    <x:row r="20" ht="31" customHeight="1">
      <x:c r="A20" s="2" t="n">
        <x:v>14</x:v>
      </x:c>
      <x:c r="B20" s="2" t="str">
        <x:v>DP-1014</x:v>
      </x:c>
      <x:c r="C20" s="2" t="str">
        <x:v>Quinn Bell</x:v>
      </x:c>
      <x:c r="D20" s="12" t="str">
        <x:v>2026-10-14</x:v>
      </x:c>
      <x:c r="E20" s="2" t="str">
        <x:v>Closed</x:v>
      </x:c>
      <x:c r="F20" s="2" t="str">
        <x:v>M365</x:v>
      </x:c>
      <x:c r="G20" s="2" t="str">
        <x:v>East</x:v>
      </x:c>
      <x:c r="H20" s="2" t="str">
        <x:v>Normal</x:v>
      </x:c>
      <x:c r="I20" s="10" t="n">
        <x:v>27</x:v>
      </x:c>
      <x:c r="J20" s="11" t="n">
        <x:v>34.25</x:v>
      </x:c>
      <x:c r="K20" s="2" t="str">
        <x:v>Web</x:v>
      </x:c>
      <x:c r="L20" s="13" t="str">
        <x:v>Excel import review</x:v>
      </x:c>
    </x:row>
    <x:row r="21" ht="31" customHeight="1">
      <x:c r="A21" s="2" t="n">
        <x:v>15</x:v>
      </x:c>
      <x:c r="B21" s="2" t="str">
        <x:v>DP-1015</x:v>
      </x:c>
      <x:c r="C21" s="2" t="str">
        <x:v>Sage Kim</x:v>
      </x:c>
      <x:c r="D21" s="12" t="str">
        <x:v>2026-10-15</x:v>
      </x:c>
      <x:c r="E21" s="2" t="str">
        <x:v>Pending</x:v>
      </x:c>
      <x:c r="F21" s="2" t="str">
        <x:v>Printing</x:v>
      </x:c>
      <x:c r="G21" s="2" t="str">
        <x:v>Central</x:v>
      </x:c>
      <x:c r="H21" s="2" t="str">
        <x:v>High</x:v>
      </x:c>
      <x:c r="I21" s="10" t="n">
        <x:v>34</x:v>
      </x:c>
      <x:c r="J21" s="11" t="n">
        <x:v>41.5</x:v>
      </x:c>
      <x:c r="K21" s="2" t="str">
        <x:v>Phone</x:v>
      </x:c>
      <x:c r="L21" s="13" t="str">
        <x:v>Scanner connection</x:v>
      </x:c>
    </x:row>
    <x:row r="22" ht="31" customHeight="1">
      <x:c r="A22" s="2" t="n">
        <x:v>16</x:v>
      </x:c>
      <x:c r="B22" s="2" t="str">
        <x:v>DP-1016</x:v>
      </x:c>
      <x:c r="C22" s="2" t="str">
        <x:v>Maya Chen</x:v>
      </x:c>
      <x:c r="D22" s="12" t="str">
        <x:v>2026-10-16</x:v>
      </x:c>
      <x:c r="E22" s="2" t="str">
        <x:v>Resolved</x:v>
      </x:c>
      <x:c r="F22" s="2" t="str">
        <x:v>PDF</x:v>
      </x:c>
      <x:c r="G22" s="2" t="str">
        <x:v>West</x:v>
      </x:c>
      <x:c r="H22" s="2" t="str">
        <x:v>Low</x:v>
      </x:c>
      <x:c r="I22" s="10" t="n">
        <x:v>41</x:v>
      </x:c>
      <x:c r="J22" s="11" t="n">
        <x:v>48.75</x:v>
      </x:c>
      <x:c r="K22" s="2" t="str">
        <x:v>Email</x:v>
      </x:c>
      <x:c r="L22" s="13" t="str">
        <x:v>PDF form saving</x:v>
      </x:c>
    </x:row>
    <x:row r="23" ht="31" customHeight="1">
      <x:c r="A23" s="2" t="n">
        <x:v>17</x:v>
      </x:c>
      <x:c r="B23" s="2" t="str">
        <x:v>DP-1017</x:v>
      </x:c>
      <x:c r="C23" s="2" t="str">
        <x:v>Jordan Ellis</x:v>
      </x:c>
      <x:c r="D23" s="12" t="str">
        <x:v>2026-10-17</x:v>
      </x:c>
      <x:c r="E23" s="2" t="str">
        <x:v>Open</x:v>
      </x:c>
      <x:c r="F23" s="2" t="str">
        <x:v>Windows</x:v>
      </x:c>
      <x:c r="G23" s="2" t="str">
        <x:v>East</x:v>
      </x:c>
      <x:c r="H23" s="2" t="str">
        <x:v>Normal</x:v>
      </x:c>
      <x:c r="I23" s="10" t="n">
        <x:v>48</x:v>
      </x:c>
      <x:c r="J23" s="11" t="n">
        <x:v>56</x:v>
      </x:c>
      <x:c r="K23" s="2" t="str">
        <x:v>Web</x:v>
      </x:c>
      <x:c r="L23" s="13" t="str">
        <x:v>Wi-Fi connection drops</x:v>
      </x:c>
    </x:row>
    <x:row r="24" ht="31" customHeight="1">
      <x:c r="A24" s="2" t="n">
        <x:v>18</x:v>
      </x:c>
      <x:c r="B24" s="2" t="str">
        <x:v>DP-1018</x:v>
      </x:c>
      <x:c r="C24" s="2" t="str">
        <x:v>Alex Rivera</x:v>
      </x:c>
      <x:c r="D24" s="12" t="str">
        <x:v>2026-10-18</x:v>
      </x:c>
      <x:c r="E24" s="2" t="str">
        <x:v>OPEN</x:v>
      </x:c>
      <x:c r="F24" s="2" t="str">
        <x:v>Microsoft365</x:v>
      </x:c>
      <x:c r="G24" s="2" t="str">
        <x:v>Central</x:v>
      </x:c>
      <x:c r="H24" s="2" t="str">
        <x:v>High</x:v>
      </x:c>
      <x:c r="I24" s="10" t="n">
        <x:v>55</x:v>
      </x:c>
      <x:c r="J24" s="11" t="n">
        <x:v>63.25</x:v>
      </x:c>
      <x:c r="K24" s="2" t="str">
        <x:v>Phone</x:v>
      </x:c>
      <x:c r="L24" s="13" t="str">
        <x:v>Word heading layout</x:v>
      </x:c>
    </x:row>
    <x:row r="25" ht="31" customHeight="1">
      <x:c r="A25" s="2" t="n">
        <x:v>19</x:v>
      </x:c>
      <x:c r="B25" s="2" t="str">
        <x:v>DP-1019</x:v>
      </x:c>
      <x:c r="C25" s="2" t="str">
        <x:v>Sam Brooks</x:v>
      </x:c>
      <x:c r="D25" s="12" t="str">
        <x:v>2026-10-19</x:v>
      </x:c>
      <x:c r="E25" s="2" t="str">
        <x:v>Open</x:v>
      </x:c>
      <x:c r="F25" s="2" t="str">
        <x:v>Printing</x:v>
      </x:c>
      <x:c r="G25" s="2" t="str">
        <x:v>West</x:v>
      </x:c>
      <x:c r="H25" s="2" t="str">
        <x:v>Low</x:v>
      </x:c>
      <x:c r="I25" s="10" t="n">
        <x:v>62</x:v>
      </x:c>
      <x:c r="J25" s="11" t="n">
        <x:v>70.5</x:v>
      </x:c>
      <x:c r="K25" s="2" t="str">
        <x:v>Email</x:v>
      </x:c>
      <x:c r="L25" s="13" t="str">
        <x:v>Printer queue paused</x:v>
      </x:c>
    </x:row>
    <x:row r="26" ht="31" customHeight="1">
      <x:c r="A26" s="2" t="n">
        <x:v>20</x:v>
      </x:c>
      <x:c r="B26" s="2" t="str">
        <x:v>DP-1020</x:v>
      </x:c>
      <x:c r="C26" s="2" t="str">
        <x:v>  Noor Patel </x:v>
      </x:c>
      <x:c r="D26" s="12" t="str">
        <x:v>2026-10-20</x:v>
      </x:c>
      <x:c r="E26" s="2" t="str">
        <x:v>Closed</x:v>
      </x:c>
      <x:c r="F26" s="2" t="str">
        <x:v>PDF</x:v>
      </x:c>
      <x:c r="G26" s="2" t="str">
        <x:v>East</x:v>
      </x:c>
      <x:c r="H26" s="2" t="str">
        <x:v>Normal</x:v>
      </x:c>
      <x:c r="I26" s="10" t="n">
        <x:v>69</x:v>
      </x:c>
      <x:c r="J26" s="11" t="n">
        <x:v>77.75</x:v>
      </x:c>
      <x:c r="K26" s="2" t="str">
        <x:v>Web</x:v>
      </x:c>
      <x:c r="L26" s="13" t="str">
        <x:v>PDF page scaling</x:v>
      </x:c>
    </x:row>
    <x:row r="27" ht="31" customHeight="1">
      <x:c r="A27" s="2" t="n">
        <x:v>21</x:v>
      </x:c>
      <x:c r="B27" s="2" t="str">
        <x:v>DP-1021</x:v>
      </x:c>
      <x:c r="C27" s="2" t="str">
        <x:v>Taylor Reed</x:v>
      </x:c>
      <x:c r="D27" s="12" t="str">
        <x:v>2026-10-21</x:v>
      </x:c>
      <x:c r="E27" s="2" t="str">
        <x:v>Pending</x:v>
      </x:c>
      <x:c r="F27" s="2" t="str">
        <x:v>Windows</x:v>
      </x:c>
      <x:c r="G27" s="2" t="str">
        <x:v>Central</x:v>
      </x:c>
      <x:c r="H27" s="2" t="str">
        <x:v>High</x:v>
      </x:c>
      <x:c r="I27" s="10" t="n">
        <x:v>76</x:v>
      </x:c>
      <x:c r="J27" s="11" t="n">
        <x:v>85</x:v>
      </x:c>
      <x:c r="K27" s="2" t="str">
        <x:v>Phone</x:v>
      </x:c>
      <x:c r="L27" s="13" t="str">
        <x:v>Bluetooth audio setup</x:v>
      </x:c>
    </x:row>
    <x:row r="28" ht="31" customHeight="1">
      <x:c r="A28" s="2" t="n">
        <x:v>22</x:v>
      </x:c>
      <x:c r="B28" s="2" t="str">
        <x:v>DP-1022</x:v>
      </x:c>
      <x:c r="C28" s="2" t="str">
        <x:v>Morgan Lane</x:v>
      </x:c>
      <x:c r="D28" s="12" t="str">
        <x:v>2026-10-22</x:v>
      </x:c>
      <x:c r="E28" s="2" t="str">
        <x:v>Resolved</x:v>
      </x:c>
      <x:c r="F28" s="2" t="str">
        <x:v>Microsoft365</x:v>
      </x:c>
      <x:c r="G28" s="2" t="str">
        <x:v>West</x:v>
      </x:c>
      <x:c r="H28" s="2" t="str">
        <x:v>Low</x:v>
      </x:c>
      <x:c r="I28" s="10" t="n">
        <x:v>83</x:v>
      </x:c>
      <x:c r="J28" s="11" t="n">
        <x:v>12.5</x:v>
      </x:c>
      <x:c r="K28" s="2" t="str">
        <x:v>Email</x:v>
      </x:c>
      <x:c r="L28" s="13" t="str">
        <x:v>Excel import review</x:v>
      </x:c>
    </x:row>
    <x:row r="29" ht="31" customHeight="1">
      <x:c r="A29" s="2" t="n">
        <x:v>23</x:v>
      </x:c>
      <x:c r="B29" s="2" t="str">
        <x:v>DP-1023</x:v>
      </x:c>
      <x:c r="C29" s="2" t="str">
        <x:v>Casey Park</x:v>
      </x:c>
      <x:c r="D29" s="12" t="str">
        <x:v>2026-10-23</x:v>
      </x:c>
      <x:c r="E29" s="2" t="str">
        <x:v>Open</x:v>
      </x:c>
      <x:c r="F29" s="2" t="str">
        <x:v>printer</x:v>
      </x:c>
      <x:c r="G29" s="2" t="str">
        <x:v>East</x:v>
      </x:c>
      <x:c r="H29" s="2" t="str">
        <x:v>Normal</x:v>
      </x:c>
      <x:c r="I29" s="10" t="n">
        <x:v>90</x:v>
      </x:c>
      <x:c r="J29" s="11" t="n">
        <x:v>19.75</x:v>
      </x:c>
      <x:c r="K29" s="2" t="str">
        <x:v>Web</x:v>
      </x:c>
      <x:c r="L29" s="13" t="str">
        <x:v>Scanner connection</x:v>
      </x:c>
    </x:row>
    <x:row r="30" ht="31" customHeight="1">
      <x:c r="A30" s="2" t="n">
        <x:v>24</x:v>
      </x:c>
      <x:c r="B30" s="2" t="str">
        <x:v>DP-1024</x:v>
      </x:c>
      <x:c r="C30" s="2" t="str">
        <x:v>Riley James</x:v>
      </x:c>
      <x:c r="D30" s="12" t="str">
        <x:v>2026-10-24</x:v>
      </x:c>
      <x:c r="E30" s="2" t="str">
        <x:v>Closed</x:v>
      </x:c>
      <x:c r="F30" s="2" t="str">
        <x:v>PDF</x:v>
      </x:c>
      <x:c r="G30" s="2" t="str">
        <x:v>Central</x:v>
      </x:c>
      <x:c r="H30" s="2" t="str">
        <x:v>High</x:v>
      </x:c>
      <x:c r="I30" s="10" t="n">
        <x:v>97</x:v>
      </x:c>
      <x:c r="J30" s="11" t="n">
        <x:v>27</x:v>
      </x:c>
      <x:c r="K30" s="2" t="str">
        <x:v>Phone</x:v>
      </x:c>
      <x:c r="L30" s="13" t="str">
        <x:v>PDF form saving</x:v>
      </x:c>
    </x:row>
    <x:row r="31" ht="31" customHeight="1">
      <x:c r="A31" s="2" t="n">
        <x:v>25</x:v>
      </x:c>
      <x:c r="B31" s="2" t="str">
        <x:v>DP-1025</x:v>
      </x:c>
      <x:c r="C31" s="2" t="str">
        <x:v>Jamie Cole</x:v>
      </x:c>
      <x:c r="D31" s="12" t="str">
        <x:v>2026-10-25</x:v>
      </x:c>
      <x:c r="E31" s="2" t="str">
        <x:v>Open</x:v>
      </x:c>
      <x:c r="F31" s="2" t="str">
        <x:v>Windows</x:v>
      </x:c>
      <x:c r="G31" s="2" t="str">
        <x:v>West</x:v>
      </x:c>
      <x:c r="H31" s="2" t="str">
        <x:v>Low</x:v>
      </x:c>
      <x:c r="I31" s="10" t="n">
        <x:v>18</x:v>
      </x:c>
      <x:c r="J31" s="11" t="n">
        <x:v>34.25</x:v>
      </x:c>
      <x:c r="K31" s="2" t="str">
        <x:v>Email</x:v>
      </x:c>
      <x:c r="L31" s="13" t="str">
        <x:v>Wi-Fi connection drops</x:v>
      </x:c>
    </x:row>
    <x:row r="32" ht="31" customHeight="1">
      <x:c r="A32" s="2" t="n">
        <x:v>26</x:v>
      </x:c>
      <x:c r="B32" s="2" t="str">
        <x:v>DP-1026</x:v>
      </x:c>
      <x:c r="C32" s="2" t="str">
        <x:v>Robin Fox</x:v>
      </x:c>
      <x:c r="D32" s="12" t="str">
        <x:v>2026-10-26</x:v>
      </x:c>
      <x:c r="E32" s="2" t="str">
        <x:v>Closed</x:v>
      </x:c>
      <x:c r="F32" s="2" t="str">
        <x:v>Microsoft365</x:v>
      </x:c>
      <x:c r="G32" s="2" t="str">
        <x:v>East</x:v>
      </x:c>
      <x:c r="H32" s="2" t="str">
        <x:v>Normal</x:v>
      </x:c>
      <x:c r="I32" s="10" t="n">
        <x:v>25</x:v>
      </x:c>
      <x:c r="J32" s="11" t="n">
        <x:v>41.5</x:v>
      </x:c>
      <x:c r="K32" s="2" t="str">
        <x:v>Web</x:v>
      </x:c>
      <x:c r="L32" s="13" t="str">
        <x:v>Word heading layout</x:v>
      </x:c>
    </x:row>
    <x:row r="33" ht="31" customHeight="1">
      <x:c r="A33" s="2" t="n">
        <x:v>27</x:v>
      </x:c>
      <x:c r="B33" s="2" t="str">
        <x:v>DP-1027</x:v>
      </x:c>
      <x:c r="C33" s="2" t="str">
        <x:v>Drew Hayes</x:v>
      </x:c>
      <x:c r="D33" s="12" t="str">
        <x:v>2026-10-27</x:v>
      </x:c>
      <x:c r="E33" s="2" t="str">
        <x:v>Pending</x:v>
      </x:c>
      <x:c r="F33" s="2" t="str">
        <x:v>Printing</x:v>
      </x:c>
      <x:c r="G33" s="2" t="str">
        <x:v>Central</x:v>
      </x:c>
      <x:c r="H33" s="2" t="str">
        <x:v>High</x:v>
      </x:c>
      <x:c r="I33" s="10" t="n">
        <x:v>32</x:v>
      </x:c>
      <x:c r="J33" s="11" t="n">
        <x:v>48.75</x:v>
      </x:c>
      <x:c r="K33" s="2" t="str">
        <x:v>Phone</x:v>
      </x:c>
      <x:c r="L33" s="13" t="str">
        <x:v>Printer queue paused</x:v>
      </x:c>
    </x:row>
    <x:row r="34" ht="31" customHeight="1">
      <x:c r="A34" s="2" t="n">
        <x:v>28</x:v>
      </x:c>
      <x:c r="B34" s="2" t="str">
        <x:v>DP-1028</x:v>
      </x:c>
      <x:c r="C34" s="2" t="str">
        <x:v>Avery Scott</x:v>
      </x:c>
      <x:c r="D34" s="12" t="str">
        <x:v>2026-10-28</x:v>
      </x:c>
      <x:c r="E34" s="2" t="str">
        <x:v>Resolved</x:v>
      </x:c>
      <x:c r="F34" s="2" t="str">
        <x:v>PDF</x:v>
      </x:c>
      <x:c r="G34" s="2" t="str">
        <x:v>West</x:v>
      </x:c>
      <x:c r="H34" s="2" t="str">
        <x:v>Low</x:v>
      </x:c>
      <x:c r="I34" s="10" t="n">
        <x:v>39</x:v>
      </x:c>
      <x:c r="J34" s="11" t="n">
        <x:v>56</x:v>
      </x:c>
      <x:c r="K34" s="2" t="str">
        <x:v>Email</x:v>
      </x:c>
      <x:c r="L34" s="13" t="str">
        <x:v>PDF page scaling</x:v>
      </x:c>
    </x:row>
    <x:row r="35" ht="31" customHeight="1">
      <x:c r="A35" s="2" t="n">
        <x:v>29</x:v>
      </x:c>
      <x:c r="B35" s="2" t="str">
        <x:v>DP-1029</x:v>
      </x:c>
      <x:c r="C35" s="2" t="str">
        <x:v>  Quinn Bell </x:v>
      </x:c>
      <x:c r="D35" s="12" t="str">
        <x:v>2026-10-01</x:v>
      </x:c>
      <x:c r="E35" s="2" t="str">
        <x:v>Open</x:v>
      </x:c>
      <x:c r="F35" s="2" t="str">
        <x:v>Windows</x:v>
      </x:c>
      <x:c r="G35" s="2" t="str">
        <x:v>East</x:v>
      </x:c>
      <x:c r="H35" s="2" t="str">
        <x:v>Normal</x:v>
      </x:c>
      <x:c r="I35" s="10" t="n">
        <x:v>46</x:v>
      </x:c>
      <x:c r="J35" s="11" t="n">
        <x:v>63.25</x:v>
      </x:c>
      <x:c r="K35" s="2" t="str">
        <x:v>Web</x:v>
      </x:c>
      <x:c r="L35" s="13" t="str">
        <x:v>Bluetooth audio setup</x:v>
      </x:c>
    </x:row>
    <x:row r="36" ht="31" customHeight="1">
      <x:c r="A36" s="2" t="n">
        <x:v>30</x:v>
      </x:c>
      <x:c r="B36" s="2" t="str">
        <x:v>DP-1030</x:v>
      </x:c>
      <x:c r="C36" s="2" t="str">
        <x:v>Sage Kim</x:v>
      </x:c>
      <x:c r="D36" s="12" t="str">
        <x:v>2026-10-02</x:v>
      </x:c>
      <x:c r="E36" s="2" t="str">
        <x:v> open </x:v>
      </x:c>
      <x:c r="F36" s="2" t="str">
        <x:v>Microsoft365</x:v>
      </x:c>
      <x:c r="G36" s="2" t="str">
        <x:v>Central</x:v>
      </x:c>
      <x:c r="H36" s="2" t="str">
        <x:v>High</x:v>
      </x:c>
      <x:c r="I36" s="10" t="n">
        <x:v>53</x:v>
      </x:c>
      <x:c r="J36" s="11" t="n">
        <x:v>70.5</x:v>
      </x:c>
      <x:c r="K36" s="2" t="str">
        <x:v>Phone</x:v>
      </x:c>
      <x:c r="L36" s="13" t="str">
        <x:v>Excel import review</x:v>
      </x:c>
    </x:row>
    <x:row r="37" ht="31" customHeight="1">
      <x:c r="A37" s="2" t="n">
        <x:v>31</x:v>
      </x:c>
      <x:c r="B37" s="2" t="str">
        <x:v>DP-1031</x:v>
      </x:c>
      <x:c r="C37" s="2" t="str">
        <x:v>Maya Chen</x:v>
      </x:c>
      <x:c r="D37" s="12" t="str">
        <x:v>2026-10-03</x:v>
      </x:c>
      <x:c r="E37" s="2" t="str">
        <x:v>Open</x:v>
      </x:c>
      <x:c r="F37" s="2" t="str">
        <x:v>Printing</x:v>
      </x:c>
      <x:c r="G37" s="2" t="str">
        <x:v>West</x:v>
      </x:c>
      <x:c r="H37" s="2" t="str">
        <x:v>Low</x:v>
      </x:c>
      <x:c r="I37" s="10" t="n">
        <x:v>60</x:v>
      </x:c>
      <x:c r="J37" s="11" t="n">
        <x:v>77.75</x:v>
      </x:c>
      <x:c r="K37" s="2" t="str">
        <x:v>Email</x:v>
      </x:c>
      <x:c r="L37" s="13" t="str">
        <x:v>Scanner connection</x:v>
      </x:c>
    </x:row>
    <x:row r="38" ht="31" customHeight="1">
      <x:c r="A38" s="2" t="n">
        <x:v>32</x:v>
      </x:c>
      <x:c r="B38" s="2" t="str">
        <x:v>DP-1032</x:v>
      </x:c>
      <x:c r="C38" s="2" t="str">
        <x:v>Jordan Ellis</x:v>
      </x:c>
      <x:c r="D38" s="12" t="str">
        <x:v>2026-10-04</x:v>
      </x:c>
      <x:c r="E38" s="2" t="str">
        <x:v>Closed</x:v>
      </x:c>
      <x:c r="F38" s="2" t="str">
        <x:v> pdf </x:v>
      </x:c>
      <x:c r="G38" s="2" t="str">
        <x:v>East</x:v>
      </x:c>
      <x:c r="H38" s="2" t="str">
        <x:v>Normal</x:v>
      </x:c>
      <x:c r="I38" s="10" t="n">
        <x:v>67</x:v>
      </x:c>
      <x:c r="J38" s="11" t="n">
        <x:v>85</x:v>
      </x:c>
      <x:c r="K38" s="2" t="str">
        <x:v>Web</x:v>
      </x:c>
      <x:c r="L38" s="13" t="str">
        <x:v>PDF form saving</x:v>
      </x:c>
    </x:row>
    <x:row r="39" ht="31" customHeight="1">
      <x:c r="A39" s="2" t="n">
        <x:v>33</x:v>
      </x:c>
      <x:c r="B39" s="2" t="str">
        <x:v>DP-1033</x:v>
      </x:c>
      <x:c r="C39" s="2" t="str">
        <x:v>Alex Rivera</x:v>
      </x:c>
      <x:c r="D39" s="12" t="str">
        <x:v>2026-10-05</x:v>
      </x:c>
      <x:c r="E39" s="2" t="str">
        <x:v>Pending</x:v>
      </x:c>
      <x:c r="F39" s="2" t="str">
        <x:v>Windows</x:v>
      </x:c>
      <x:c r="G39" s="2" t="str">
        <x:v>Central</x:v>
      </x:c>
      <x:c r="H39" s="2" t="str">
        <x:v>High</x:v>
      </x:c>
      <x:c r="I39" s="10" t="n">
        <x:v>74</x:v>
      </x:c>
      <x:c r="J39" s="11" t="n">
        <x:v>12.5</x:v>
      </x:c>
      <x:c r="K39" s="2" t="str">
        <x:v>Phone</x:v>
      </x:c>
      <x:c r="L39" s="13" t="str">
        <x:v>Wi-Fi connection drops</x:v>
      </x:c>
    </x:row>
    <x:row r="40" ht="31" customHeight="1">
      <x:c r="A40" s="2" t="n">
        <x:v>34</x:v>
      </x:c>
      <x:c r="B40" s="2" t="str">
        <x:v>DP-1034</x:v>
      </x:c>
      <x:c r="C40" s="2" t="str">
        <x:v>Sam Brooks</x:v>
      </x:c>
      <x:c r="D40" s="12" t="str">
        <x:v>2026-10-06</x:v>
      </x:c>
      <x:c r="E40" s="2" t="str">
        <x:v>Resolved</x:v>
      </x:c>
      <x:c r="F40" s="2" t="str">
        <x:v>Microsoft365</x:v>
      </x:c>
      <x:c r="G40" s="2" t="str">
        <x:v>West</x:v>
      </x:c>
      <x:c r="H40" s="2" t="str">
        <x:v>Low</x:v>
      </x:c>
      <x:c r="I40" s="10" t="n">
        <x:v>81</x:v>
      </x:c>
      <x:c r="J40" s="11" t="n">
        <x:v>19.75</x:v>
      </x:c>
      <x:c r="K40" s="2" t="str">
        <x:v>Email</x:v>
      </x:c>
      <x:c r="L40" s="13" t="str">
        <x:v>Word heading layout</x:v>
      </x:c>
    </x:row>
    <x:row r="41" ht="31" customHeight="1">
      <x:c r="A41" s="2" t="n">
        <x:v>35</x:v>
      </x:c>
      <x:c r="B41" s="2" t="str">
        <x:v>DP-1035</x:v>
      </x:c>
      <x:c r="C41" s="2" t="str">
        <x:v>Noor Patel</x:v>
      </x:c>
      <x:c r="D41" s="12" t="str">
        <x:v>2026-10-07</x:v>
      </x:c>
      <x:c r="E41" s="2" t="str">
        <x:v>Open</x:v>
      </x:c>
      <x:c r="F41" s="2" t="str">
        <x:v>Printing</x:v>
      </x:c>
      <x:c r="G41" s="2" t="str">
        <x:v>East</x:v>
      </x:c>
      <x:c r="H41" s="2" t="str">
        <x:v>Normal</x:v>
      </x:c>
      <x:c r="I41" s="10" t="n">
        <x:v>88</x:v>
      </x:c>
      <x:c r="J41" s="11" t="n">
        <x:v>27</x:v>
      </x:c>
      <x:c r="K41" s="2" t="str">
        <x:v>Web</x:v>
      </x:c>
      <x:c r="L41" s="13" t="str">
        <x:v>Printer queue paused</x:v>
      </x:c>
    </x:row>
    <x:row r="42" ht="31" customHeight="1">
      <x:c r="A42" s="2" t="n">
        <x:v>36</x:v>
      </x:c>
      <x:c r="B42" s="2" t="str">
        <x:v>DP-1036</x:v>
      </x:c>
      <x:c r="C42" s="2" t="str">
        <x:v>Taylor Reed</x:v>
      </x:c>
      <x:c r="D42" s="12" t="str">
        <x:v>2026-10-08</x:v>
      </x:c>
      <x:c r="E42" s="2" t="str">
        <x:v>Closed</x:v>
      </x:c>
      <x:c r="F42" s="2" t="str">
        <x:v>PDF</x:v>
      </x:c>
      <x:c r="G42" s="2" t="str">
        <x:v>Central</x:v>
      </x:c>
      <x:c r="H42" s="2" t="str">
        <x:v>High</x:v>
      </x:c>
      <x:c r="I42" s="10" t="n">
        <x:v>95</x:v>
      </x:c>
      <x:c r="J42" s="11" t="n">
        <x:v>34.25</x:v>
      </x:c>
      <x:c r="K42" s="2" t="str">
        <x:v>Phone</x:v>
      </x:c>
      <x:c r="L42" s="13" t="str">
        <x:v>PDF page scaling</x:v>
      </x:c>
    </x:row>
    <x:row r="43" ht="31" customHeight="1">
      <x:c r="A43" s="2" t="n">
        <x:v>37</x:v>
      </x:c>
      <x:c r="B43" s="2" t="str">
        <x:v>DP-1037</x:v>
      </x:c>
      <x:c r="C43" s="2" t="str">
        <x:v>Morgan Lane</x:v>
      </x:c>
      <x:c r="D43" s="12" t="str">
        <x:v>2026-10-09</x:v>
      </x:c>
      <x:c r="E43" s="2" t="str">
        <x:v>Open</x:v>
      </x:c>
      <x:c r="F43" s="2" t="str">
        <x:v>Windows</x:v>
      </x:c>
      <x:c r="G43" s="2" t="str">
        <x:v>West</x:v>
      </x:c>
      <x:c r="H43" s="2" t="str">
        <x:v>Low</x:v>
      </x:c>
      <x:c r="I43" s="10" t="n">
        <x:v>16</x:v>
      </x:c>
      <x:c r="J43" s="11" t="n">
        <x:v>41.5</x:v>
      </x:c>
      <x:c r="K43" s="2" t="str">
        <x:v>Email</x:v>
      </x:c>
      <x:c r="L43" s="13" t="str">
        <x:v>Bluetooth audio setup</x:v>
      </x:c>
    </x:row>
    <x:row r="44" ht="31" customHeight="1">
      <x:c r="A44" s="2" t="n">
        <x:v>38</x:v>
      </x:c>
      <x:c r="B44" s="2" t="str">
        <x:v>DP-1038</x:v>
      </x:c>
      <x:c r="C44" s="2" t="str">
        <x:v>  Casey Park </x:v>
      </x:c>
      <x:c r="D44" s="12" t="str">
        <x:v>2026-10-10</x:v>
      </x:c>
      <x:c r="E44" s="2" t="str">
        <x:v>Closed</x:v>
      </x:c>
      <x:c r="F44" s="2" t="str">
        <x:v>Microsoft365</x:v>
      </x:c>
      <x:c r="G44" s="2" t="str">
        <x:v>East</x:v>
      </x:c>
      <x:c r="H44" s="2" t="str">
        <x:v>Normal</x:v>
      </x:c>
      <x:c r="I44" s="10" t="n">
        <x:v>23</x:v>
      </x:c>
      <x:c r="J44" s="11" t="n">
        <x:v>48.75</x:v>
      </x:c>
      <x:c r="K44" s="2" t="str">
        <x:v>Web</x:v>
      </x:c>
      <x:c r="L44" s="13" t="str">
        <x:v>Excel import review</x:v>
      </x:c>
    </x:row>
    <x:row r="45" ht="31" customHeight="1">
      <x:c r="A45" s="2" t="n">
        <x:v>39</x:v>
      </x:c>
      <x:c r="B45" s="2" t="str">
        <x:v>DP-1039</x:v>
      </x:c>
      <x:c r="C45" s="2" t="str">
        <x:v>Riley James</x:v>
      </x:c>
      <x:c r="D45" s="12" t="str">
        <x:v>2026-10-11</x:v>
      </x:c>
      <x:c r="E45" s="2" t="str">
        <x:v>Pending</x:v>
      </x:c>
      <x:c r="F45" s="2" t="str">
        <x:v>Printing</x:v>
      </x:c>
      <x:c r="G45" s="2" t="str">
        <x:v>Central</x:v>
      </x:c>
      <x:c r="H45" s="2" t="str">
        <x:v>High</x:v>
      </x:c>
      <x:c r="I45" s="10" t="n">
        <x:v>30</x:v>
      </x:c>
      <x:c r="J45" s="11" t="n">
        <x:v>56</x:v>
      </x:c>
      <x:c r="K45" s="2" t="str">
        <x:v>Phone</x:v>
      </x:c>
      <x:c r="L45" s="13" t="str">
        <x:v>Scanner connection</x:v>
      </x:c>
    </x:row>
    <x:row r="46" ht="31" customHeight="1">
      <x:c r="A46" s="2" t="n">
        <x:v>40</x:v>
      </x:c>
      <x:c r="B46" s="2" t="str">
        <x:v>DP-1040</x:v>
      </x:c>
      <x:c r="C46" s="2" t="str">
        <x:v>Jamie Cole</x:v>
      </x:c>
      <x:c r="D46" s="12" t="str">
        <x:v>2026-10-12</x:v>
      </x:c>
      <x:c r="E46" s="2" t="str">
        <x:v>Resolved</x:v>
      </x:c>
      <x:c r="F46" s="2" t="str">
        <x:v>PDF</x:v>
      </x:c>
      <x:c r="G46" s="2" t="str">
        <x:v>West</x:v>
      </x:c>
      <x:c r="H46" s="2" t="str">
        <x:v>Low</x:v>
      </x:c>
      <x:c r="I46" s="10" t="n">
        <x:v>37</x:v>
      </x:c>
      <x:c r="J46" s="11" t="n">
        <x:v>63.25</x:v>
      </x:c>
      <x:c r="K46" s="2" t="str">
        <x:v>Email</x:v>
      </x:c>
      <x:c r="L46" s="13" t="str">
        <x:v>PDF form saving</x:v>
      </x:c>
    </x:row>
    <x:row r="47" ht="31" customHeight="1">
      <x:c r="A47" s="2" t="n">
        <x:v>41</x:v>
      </x:c>
      <x:c r="B47" s="2" t="str">
        <x:v>DP-1041</x:v>
      </x:c>
      <x:c r="C47" s="2" t="str">
        <x:v>Robin Fox</x:v>
      </x:c>
      <x:c r="D47" s="12" t="str">
        <x:v>2026-10-13</x:v>
      </x:c>
      <x:c r="E47" s="2" t="str">
        <x:v>Open</x:v>
      </x:c>
      <x:c r="F47" s="2" t="str">
        <x:v>Windows11</x:v>
      </x:c>
      <x:c r="G47" s="2" t="str">
        <x:v>East</x:v>
      </x:c>
      <x:c r="H47" s="2" t="str">
        <x:v>Normal</x:v>
      </x:c>
      <x:c r="I47" s="10" t="n">
        <x:v>44</x:v>
      </x:c>
      <x:c r="J47" s="11" t="n">
        <x:v>70.5</x:v>
      </x:c>
      <x:c r="K47" s="2" t="str">
        <x:v>Web</x:v>
      </x:c>
      <x:c r="L47" s="13" t="str">
        <x:v>Wi-Fi connection drops</x:v>
      </x:c>
    </x:row>
    <x:row r="48" ht="31" customHeight="1">
      <x:c r="A48" s="2" t="n">
        <x:v>42</x:v>
      </x:c>
      <x:c r="B48" s="2" t="str">
        <x:v>DP-1042</x:v>
      </x:c>
      <x:c r="C48" s="2" t="str">
        <x:v>Drew Hayes</x:v>
      </x:c>
      <x:c r="D48" s="12" t="str">
        <x:v>2026-10-14</x:v>
      </x:c>
      <x:c r="E48" s="2" t="str">
        <x:v>OPEN</x:v>
      </x:c>
      <x:c r="F48" s="2" t="str">
        <x:v>Microsoft365</x:v>
      </x:c>
      <x:c r="G48" s="2" t="str">
        <x:v>Central</x:v>
      </x:c>
      <x:c r="H48" s="2" t="str">
        <x:v>High</x:v>
      </x:c>
      <x:c r="I48" s="10" t="n">
        <x:v>51</x:v>
      </x:c>
      <x:c r="J48" s="11" t="n">
        <x:v>77.75</x:v>
      </x:c>
      <x:c r="K48" s="2" t="str">
        <x:v>Phone</x:v>
      </x:c>
      <x:c r="L48" s="13" t="str">
        <x:v>Word heading layout</x:v>
      </x:c>
    </x:row>
    <x:row r="49" ht="31" customHeight="1">
      <x:c r="A49" s="2" t="n">
        <x:v>43</x:v>
      </x:c>
      <x:c r="B49" s="2" t="str">
        <x:v>DP-1043</x:v>
      </x:c>
      <x:c r="C49" s="2" t="str">
        <x:v>Avery Scott</x:v>
      </x:c>
      <x:c r="D49" s="12" t="str">
        <x:v>2026-10-15</x:v>
      </x:c>
      <x:c r="E49" s="2" t="str">
        <x:v>Open</x:v>
      </x:c>
      <x:c r="F49" s="2" t="str">
        <x:v>Printing</x:v>
      </x:c>
      <x:c r="G49" s="2" t="str">
        <x:v>West</x:v>
      </x:c>
      <x:c r="H49" s="2" t="str">
        <x:v>Low</x:v>
      </x:c>
      <x:c r="I49" s="10" t="n">
        <x:v>58</x:v>
      </x:c>
      <x:c r="J49" s="11" t="n">
        <x:v>85</x:v>
      </x:c>
      <x:c r="K49" s="2" t="str">
        <x:v>Email</x:v>
      </x:c>
      <x:c r="L49" s="13" t="str">
        <x:v>Printer queue paused</x:v>
      </x:c>
    </x:row>
    <x:row r="50" ht="31" customHeight="1">
      <x:c r="A50" s="2" t="n">
        <x:v>44</x:v>
      </x:c>
      <x:c r="B50" s="2" t="str">
        <x:v>DP-1044</x:v>
      </x:c>
      <x:c r="C50" s="2" t="str">
        <x:v>Quinn Bell</x:v>
      </x:c>
      <x:c r="D50" s="12" t="str">
        <x:v>2026-10-16</x:v>
      </x:c>
      <x:c r="E50" s="2" t="str">
        <x:v>Closed</x:v>
      </x:c>
      <x:c r="F50" s="2" t="str">
        <x:v>PDF</x:v>
      </x:c>
      <x:c r="G50" s="2" t="str">
        <x:v>East</x:v>
      </x:c>
      <x:c r="H50" s="2" t="str">
        <x:v>Normal</x:v>
      </x:c>
      <x:c r="I50" s="10" t="n">
        <x:v>65</x:v>
      </x:c>
      <x:c r="J50" s="11" t="n">
        <x:v>12.5</x:v>
      </x:c>
      <x:c r="K50" s="2" t="str">
        <x:v>Web</x:v>
      </x:c>
      <x:c r="L50" s="13" t="str">
        <x:v>PDF page scaling</x:v>
      </x:c>
    </x:row>
    <x:row r="51" ht="31" customHeight="1">
      <x:c r="A51" s="2" t="n">
        <x:v>45</x:v>
      </x:c>
      <x:c r="B51" s="2" t="str">
        <x:v>DP-1045</x:v>
      </x:c>
      <x:c r="C51" s="2" t="str">
        <x:v>Sage Kim</x:v>
      </x:c>
      <x:c r="D51" s="12" t="str">
        <x:v>2026-10-17</x:v>
      </x:c>
      <x:c r="E51" s="2" t="str">
        <x:v>Pending</x:v>
      </x:c>
      <x:c r="F51" s="2" t="str">
        <x:v>Windows</x:v>
      </x:c>
      <x:c r="G51" s="2" t="str">
        <x:v>Central</x:v>
      </x:c>
      <x:c r="H51" s="2" t="str">
        <x:v>High</x:v>
      </x:c>
      <x:c r="I51" s="10" t="n">
        <x:v>72</x:v>
      </x:c>
      <x:c r="J51" s="11" t="n">
        <x:v>19.75</x:v>
      </x:c>
      <x:c r="K51" s="2" t="str">
        <x:v>Phone</x:v>
      </x:c>
      <x:c r="L51" s="13" t="str">
        <x:v>Bluetooth audio setup</x:v>
      </x:c>
    </x:row>
    <x:row r="52" ht="31" customHeight="1">
      <x:c r="A52" s="2" t="n">
        <x:v>46</x:v>
      </x:c>
      <x:c r="B52" s="2" t="str">
        <x:v>DP-1046</x:v>
      </x:c>
      <x:c r="C52" s="2" t="str">
        <x:v>Maya Chen</x:v>
      </x:c>
      <x:c r="D52" s="12" t="str">
        <x:v>2026-10-18</x:v>
      </x:c>
      <x:c r="E52" s="2" t="str">
        <x:v>Resolved</x:v>
      </x:c>
      <x:c r="F52" s="2" t="str">
        <x:v>Microsoft365</x:v>
      </x:c>
      <x:c r="G52" s="2" t="str">
        <x:v>West</x:v>
      </x:c>
      <x:c r="H52" s="2" t="str">
        <x:v>Low</x:v>
      </x:c>
      <x:c r="I52" s="10" t="n">
        <x:v>79</x:v>
      </x:c>
      <x:c r="J52" s="11" t="n">
        <x:v>27</x:v>
      </x:c>
      <x:c r="K52" s="2" t="str">
        <x:v>Email</x:v>
      </x:c>
      <x:c r="L52" s="13" t="str">
        <x:v>Excel import review</x:v>
      </x:c>
    </x:row>
    <x:row r="53" ht="31" customHeight="1">
      <x:c r="A53" s="2" t="n">
        <x:v>47</x:v>
      </x:c>
      <x:c r="B53" s="2" t="str">
        <x:v>DP-1047</x:v>
      </x:c>
      <x:c r="C53" s="2" t="str">
        <x:v>  Jordan Ellis </x:v>
      </x:c>
      <x:c r="D53" s="12" t="str">
        <x:v>2026-10-19</x:v>
      </x:c>
      <x:c r="E53" s="2" t="str">
        <x:v>Open</x:v>
      </x:c>
      <x:c r="F53" s="2" t="str">
        <x:v>Printing</x:v>
      </x:c>
      <x:c r="G53" s="2" t="str">
        <x:v>East</x:v>
      </x:c>
      <x:c r="H53" s="2" t="str">
        <x:v>Normal</x:v>
      </x:c>
      <x:c r="I53" s="10" t="n">
        <x:v>86</x:v>
      </x:c>
      <x:c r="J53" s="11" t="n">
        <x:v>34.25</x:v>
      </x:c>
      <x:c r="K53" s="2" t="str">
        <x:v>Web</x:v>
      </x:c>
      <x:c r="L53" s="13" t="str">
        <x:v>Scanner connection</x:v>
      </x:c>
    </x:row>
    <x:row r="54" ht="31" customHeight="1">
      <x:c r="A54" s="2" t="n">
        <x:v>48</x:v>
      </x:c>
      <x:c r="B54" s="2" t="str">
        <x:v>DP-1048</x:v>
      </x:c>
      <x:c r="C54" s="2" t="str">
        <x:v>Alex Rivera</x:v>
      </x:c>
      <x:c r="D54" s="12" t="str">
        <x:v>2026-10-20</x:v>
      </x:c>
      <x:c r="E54" s="2" t="str">
        <x:v>Closed</x:v>
      </x:c>
      <x:c r="F54" s="2" t="str">
        <x:v>PDF</x:v>
      </x:c>
      <x:c r="G54" s="2" t="str">
        <x:v>Central</x:v>
      </x:c>
      <x:c r="H54" s="2" t="str">
        <x:v>High</x:v>
      </x:c>
      <x:c r="I54" s="10" t="n">
        <x:v>93</x:v>
      </x:c>
      <x:c r="J54" s="11" t="n">
        <x:v>41.5</x:v>
      </x:c>
      <x:c r="K54" s="2" t="str">
        <x:v>Phone</x:v>
      </x:c>
      <x:c r="L54" s="13" t="str">
        <x:v>PDF form saving</x:v>
      </x:c>
    </x:row>
    <x:row r="55" ht="31" customHeight="1">
      <x:c r="A55" s="2" t="n">
        <x:v>49</x:v>
      </x:c>
      <x:c r="B55" s="2" t="str">
        <x:v>DP-1049</x:v>
      </x:c>
      <x:c r="C55" s="2" t="str">
        <x:v>Sam Brooks</x:v>
      </x:c>
      <x:c r="D55" s="12" t="str">
        <x:v>2026-10-21</x:v>
      </x:c>
      <x:c r="E55" s="2" t="str">
        <x:v>Open</x:v>
      </x:c>
      <x:c r="F55" s="2" t="str">
        <x:v>Windows</x:v>
      </x:c>
      <x:c r="G55" s="2" t="str">
        <x:v>West</x:v>
      </x:c>
      <x:c r="H55" s="2" t="str">
        <x:v>Low</x:v>
      </x:c>
      <x:c r="I55" s="10" t="n">
        <x:v>100</x:v>
      </x:c>
      <x:c r="J55" s="11" t="n">
        <x:v>48.75</x:v>
      </x:c>
      <x:c r="K55" s="2" t="str">
        <x:v>Email</x:v>
      </x:c>
      <x:c r="L55" s="13" t="str">
        <x:v>Wi-Fi connection drops</x:v>
      </x:c>
    </x:row>
    <x:row r="56" ht="31" customHeight="1">
      <x:c r="A56" s="2" t="n">
        <x:v>50</x:v>
      </x:c>
      <x:c r="B56" s="2" t="str">
        <x:v>DP-1050</x:v>
      </x:c>
      <x:c r="C56" s="2" t="str">
        <x:v>Noor Patel</x:v>
      </x:c>
      <x:c r="D56" s="12" t="str">
        <x:v>2026-10-22</x:v>
      </x:c>
      <x:c r="E56" s="2" t="str">
        <x:v>Closed</x:v>
      </x:c>
      <x:c r="F56" s="2" t="str">
        <x:v>ms365</x:v>
      </x:c>
      <x:c r="G56" s="2" t="str">
        <x:v>East</x:v>
      </x:c>
      <x:c r="H56" s="2" t="str">
        <x:v>Normal</x:v>
      </x:c>
      <x:c r="I56" s="10" t="n">
        <x:v>21</x:v>
      </x:c>
      <x:c r="J56" s="11" t="n">
        <x:v>56</x:v>
      </x:c>
      <x:c r="K56" s="2" t="str">
        <x:v>Web</x:v>
      </x:c>
      <x:c r="L56" s="13" t="str">
        <x:v>Word heading layout</x:v>
      </x:c>
    </x:row>
    <x:row r="57" ht="31" customHeight="1">
      <x:c r="A57" s="2" t="n">
        <x:v>51</x:v>
      </x:c>
      <x:c r="B57" s="2" t="str">
        <x:v>DP-1051</x:v>
      </x:c>
      <x:c r="C57" s="2" t="str">
        <x:v>Taylor Reed</x:v>
      </x:c>
      <x:c r="D57" s="12" t="str">
        <x:v>2026-10-23</x:v>
      </x:c>
      <x:c r="E57" s="2" t="str">
        <x:v>Pending</x:v>
      </x:c>
      <x:c r="F57" s="2" t="str">
        <x:v>Printing</x:v>
      </x:c>
      <x:c r="G57" s="2" t="str">
        <x:v>Central</x:v>
      </x:c>
      <x:c r="H57" s="2" t="str">
        <x:v>High</x:v>
      </x:c>
      <x:c r="I57" s="10" t="n">
        <x:v>28</x:v>
      </x:c>
      <x:c r="J57" s="11" t="n">
        <x:v>63.25</x:v>
      </x:c>
      <x:c r="K57" s="2" t="str">
        <x:v>Phone</x:v>
      </x:c>
      <x:c r="L57" s="13" t="str">
        <x:v>Printer queue paused</x:v>
      </x:c>
    </x:row>
    <x:row r="58" ht="31" customHeight="1">
      <x:c r="A58" s="2" t="n">
        <x:v>52</x:v>
      </x:c>
      <x:c r="B58" s="2" t="str">
        <x:v>DP-1052</x:v>
      </x:c>
      <x:c r="C58" s="2" t="str">
        <x:v>Morgan Lane</x:v>
      </x:c>
      <x:c r="D58" s="12" t="str">
        <x:v>2026-10-24</x:v>
      </x:c>
      <x:c r="E58" s="2" t="str">
        <x:v>Resolved</x:v>
      </x:c>
      <x:c r="F58" s="2" t="str">
        <x:v>PDF</x:v>
      </x:c>
      <x:c r="G58" s="2" t="str">
        <x:v>West</x:v>
      </x:c>
      <x:c r="H58" s="2" t="str">
        <x:v>Low</x:v>
      </x:c>
      <x:c r="I58" s="10" t="n">
        <x:v>35</x:v>
      </x:c>
      <x:c r="J58" s="11" t="n">
        <x:v>70.5</x:v>
      </x:c>
      <x:c r="K58" s="2" t="str">
        <x:v>Email</x:v>
      </x:c>
      <x:c r="L58" s="13" t="str">
        <x:v>PDF page scaling</x:v>
      </x:c>
    </x:row>
    <x:row r="59" ht="31" customHeight="1">
      <x:c r="A59" s="2" t="n">
        <x:v>53</x:v>
      </x:c>
      <x:c r="B59" s="2" t="str">
        <x:v>DP-1053</x:v>
      </x:c>
      <x:c r="C59" s="2" t="str">
        <x:v>Casey Park</x:v>
      </x:c>
      <x:c r="D59" s="12" t="str">
        <x:v>2026-10-25</x:v>
      </x:c>
      <x:c r="E59" s="2" t="str">
        <x:v>Open</x:v>
      </x:c>
      <x:c r="F59" s="2" t="str">
        <x:v>Windows</x:v>
      </x:c>
      <x:c r="G59" s="2" t="str">
        <x:v>East</x:v>
      </x:c>
      <x:c r="H59" s="2" t="str">
        <x:v>Normal</x:v>
      </x:c>
      <x:c r="I59" s="10" t="n">
        <x:v>42</x:v>
      </x:c>
      <x:c r="J59" s="11" t="n">
        <x:v>77.75</x:v>
      </x:c>
      <x:c r="K59" s="2" t="str">
        <x:v>Web</x:v>
      </x:c>
      <x:c r="L59" s="13" t="str">
        <x:v>Bluetooth audio setup</x:v>
      </x:c>
    </x:row>
    <x:row r="60" ht="31" customHeight="1">
      <x:c r="A60" s="2" t="n">
        <x:v>54</x:v>
      </x:c>
      <x:c r="B60" s="2" t="str">
        <x:v>DP-1054</x:v>
      </x:c>
      <x:c r="C60" s="2" t="str">
        <x:v>Riley James</x:v>
      </x:c>
      <x:c r="D60" s="12" t="str">
        <x:v>2026-10-26</x:v>
      </x:c>
      <x:c r="E60" s="2" t="str">
        <x:v> open </x:v>
      </x:c>
      <x:c r="F60" s="2" t="str">
        <x:v>Microsoft365</x:v>
      </x:c>
      <x:c r="G60" s="2" t="str">
        <x:v>Central</x:v>
      </x:c>
      <x:c r="H60" s="2" t="str">
        <x:v>High</x:v>
      </x:c>
      <x:c r="I60" s="10" t="n">
        <x:v>49</x:v>
      </x:c>
      <x:c r="J60" s="11" t="n">
        <x:v>85</x:v>
      </x:c>
      <x:c r="K60" s="2" t="str">
        <x:v>Phone</x:v>
      </x:c>
      <x:c r="L60" s="13" t="str">
        <x:v>Excel import review</x:v>
      </x:c>
    </x:row>
    <x:row r="61" ht="31" customHeight="1">
      <x:c r="A61" s="2" t="n">
        <x:v>55</x:v>
      </x:c>
      <x:c r="B61" s="2" t="str">
        <x:v>DP-1055</x:v>
      </x:c>
      <x:c r="C61" s="2" t="str">
        <x:v>Jamie Cole</x:v>
      </x:c>
      <x:c r="D61" s="12" t="str">
        <x:v>2026-10-27</x:v>
      </x:c>
      <x:c r="E61" s="2" t="str">
        <x:v>Open</x:v>
      </x:c>
      <x:c r="F61" s="2" t="str">
        <x:v>Printing</x:v>
      </x:c>
      <x:c r="G61" s="2" t="str">
        <x:v>West</x:v>
      </x:c>
      <x:c r="H61" s="2" t="str">
        <x:v>Low</x:v>
      </x:c>
      <x:c r="I61" s="10" t="n">
        <x:v>56</x:v>
      </x:c>
      <x:c r="J61" s="11" t="n">
        <x:v>12.5</x:v>
      </x:c>
      <x:c r="K61" s="2" t="str">
        <x:v>Email</x:v>
      </x:c>
      <x:c r="L61" s="13" t="str">
        <x:v>Scanner connection</x:v>
      </x:c>
    </x:row>
    <x:row r="62" ht="31" customHeight="1">
      <x:c r="A62" s="2" t="n">
        <x:v>56</x:v>
      </x:c>
      <x:c r="B62" s="2" t="str">
        <x:v>DP-1056</x:v>
      </x:c>
      <x:c r="C62" s="2" t="str">
        <x:v>  Robin Fox </x:v>
      </x:c>
      <x:c r="D62" s="12" t="str">
        <x:v>2026-10-28</x:v>
      </x:c>
      <x:c r="E62" s="2" t="str">
        <x:v>Closed</x:v>
      </x:c>
      <x:c r="F62" s="2" t="str">
        <x:v>PDF</x:v>
      </x:c>
      <x:c r="G62" s="2" t="str">
        <x:v>East</x:v>
      </x:c>
      <x:c r="H62" s="2" t="str">
        <x:v>Normal</x:v>
      </x:c>
      <x:c r="I62" s="10" t="n">
        <x:v>63</x:v>
      </x:c>
      <x:c r="J62" s="11" t="n">
        <x:v>19.75</x:v>
      </x:c>
      <x:c r="K62" s="2" t="str">
        <x:v>Web</x:v>
      </x:c>
      <x:c r="L62" s="13" t="str">
        <x:v>PDF form saving</x:v>
      </x:c>
    </x:row>
    <x:row r="63" ht="31" customHeight="1">
      <x:c r="A63" s="2" t="n">
        <x:v>57</x:v>
      </x:c>
      <x:c r="B63" s="2" t="str">
        <x:v>DP-1057</x:v>
      </x:c>
      <x:c r="C63" s="2" t="str">
        <x:v>Drew Hayes</x:v>
      </x:c>
      <x:c r="D63" s="12" t="str">
        <x:v>2026-10-01</x:v>
      </x:c>
      <x:c r="E63" s="2" t="str">
        <x:v>Pending</x:v>
      </x:c>
      <x:c r="F63" s="2" t="str">
        <x:v>Windows</x:v>
      </x:c>
      <x:c r="G63" s="2" t="str">
        <x:v>Central</x:v>
      </x:c>
      <x:c r="H63" s="2" t="str">
        <x:v>High</x:v>
      </x:c>
      <x:c r="I63" s="10" t="n">
        <x:v>70</x:v>
      </x:c>
      <x:c r="J63" s="11" t="n">
        <x:v>27</x:v>
      </x:c>
      <x:c r="K63" s="2" t="str">
        <x:v>Phone</x:v>
      </x:c>
      <x:c r="L63" s="13" t="str">
        <x:v>Wi-Fi connection drops</x:v>
      </x:c>
    </x:row>
    <x:row r="64" ht="31" customHeight="1">
      <x:c r="A64" s="2" t="n">
        <x:v>58</x:v>
      </x:c>
      <x:c r="B64" s="2" t="str">
        <x:v>DP-1058</x:v>
      </x:c>
      <x:c r="C64" s="2" t="str">
        <x:v>Avery Scott</x:v>
      </x:c>
      <x:c r="D64" s="12" t="str">
        <x:v>2026-10-02</x:v>
      </x:c>
      <x:c r="E64" s="2" t="str">
        <x:v>Resolved</x:v>
      </x:c>
      <x:c r="F64" s="2" t="str">
        <x:v>Microsoft365</x:v>
      </x:c>
      <x:c r="G64" s="2" t="str">
        <x:v>West</x:v>
      </x:c>
      <x:c r="H64" s="2" t="str">
        <x:v>Low</x:v>
      </x:c>
      <x:c r="I64" s="10" t="n">
        <x:v>77</x:v>
      </x:c>
      <x:c r="J64" s="11" t="n">
        <x:v>34.25</x:v>
      </x:c>
      <x:c r="K64" s="2" t="str">
        <x:v>Email</x:v>
      </x:c>
      <x:c r="L64" s="13" t="str">
        <x:v>Word heading layout</x:v>
      </x:c>
    </x:row>
    <x:row r="65" ht="31" customHeight="1">
      <x:c r="A65" s="2" t="n">
        <x:v>59</x:v>
      </x:c>
      <x:c r="B65" s="2" t="str">
        <x:v>DP-1059</x:v>
      </x:c>
      <x:c r="C65" s="2" t="str">
        <x:v>Quinn Bell</x:v>
      </x:c>
      <x:c r="D65" s="12" t="str">
        <x:v>2026-10-03</x:v>
      </x:c>
      <x:c r="E65" s="2" t="str">
        <x:v>Open</x:v>
      </x:c>
      <x:c r="F65" s="2" t="str">
        <x:v>printing </x:v>
      </x:c>
      <x:c r="G65" s="2" t="str">
        <x:v>East</x:v>
      </x:c>
      <x:c r="H65" s="2" t="str">
        <x:v>Normal</x:v>
      </x:c>
      <x:c r="I65" s="10" t="n">
        <x:v>84</x:v>
      </x:c>
      <x:c r="J65" s="11" t="n">
        <x:v>41.5</x:v>
      </x:c>
      <x:c r="K65" s="2" t="str">
        <x:v>Web</x:v>
      </x:c>
      <x:c r="L65" s="13" t="str">
        <x:v>Printer queue paused</x:v>
      </x:c>
    </x:row>
    <x:row r="66" ht="31" customHeight="1">
      <x:c r="A66" s="2" t="n">
        <x:v>60</x:v>
      </x:c>
      <x:c r="B66" s="2" t="str">
        <x:v>DP-1060</x:v>
      </x:c>
      <x:c r="C66" s="2" t="str">
        <x:v>Sage Kim</x:v>
      </x:c>
      <x:c r="D66" s="12" t="str">
        <x:v>2026-10-04</x:v>
      </x:c>
      <x:c r="E66" s="2" t="str">
        <x:v>Closed</x:v>
      </x:c>
      <x:c r="F66" s="2" t="str">
        <x:v>PDF</x:v>
      </x:c>
      <x:c r="G66" s="2" t="str">
        <x:v>Central</x:v>
      </x:c>
      <x:c r="H66" s="2" t="str">
        <x:v>High</x:v>
      </x:c>
      <x:c r="I66" s="10" t="n">
        <x:v>91</x:v>
      </x:c>
      <x:c r="J66" s="11" t="n">
        <x:v>48.75</x:v>
      </x:c>
      <x:c r="K66" s="2" t="str">
        <x:v>Phone</x:v>
      </x:c>
      <x:c r="L66" s="13" t="str">
        <x:v>PDF page scaling</x:v>
      </x:c>
    </x:row>
    <x:row r="67" ht="31" customHeight="1">
      <x:c r="A67" s="2" t="n">
        <x:v>61</x:v>
      </x:c>
      <x:c r="B67" s="2" t="str">
        <x:v>DP-1061</x:v>
      </x:c>
      <x:c r="C67" s="2" t="str">
        <x:v>Maya Chen</x:v>
      </x:c>
      <x:c r="D67" s="12" t="str">
        <x:v>2026-10-05</x:v>
      </x:c>
      <x:c r="E67" s="2" t="str">
        <x:v>Open</x:v>
      </x:c>
      <x:c r="F67" s="2" t="str">
        <x:v>Windows</x:v>
      </x:c>
      <x:c r="G67" s="2" t="str">
        <x:v>West</x:v>
      </x:c>
      <x:c r="H67" s="2" t="str">
        <x:v>Low</x:v>
      </x:c>
      <x:c r="I67" s="10" t="n">
        <x:v>98</x:v>
      </x:c>
      <x:c r="J67" s="11" t="n">
        <x:v>56</x:v>
      </x:c>
      <x:c r="K67" s="2" t="str">
        <x:v>Email</x:v>
      </x:c>
      <x:c r="L67" s="13" t="str">
        <x:v>Bluetooth audio setup</x:v>
      </x:c>
    </x:row>
    <x:row r="68" ht="31" customHeight="1">
      <x:c r="A68" s="2" t="n">
        <x:v>62</x:v>
      </x:c>
      <x:c r="B68" s="2" t="str">
        <x:v>DP-1062</x:v>
      </x:c>
      <x:c r="C68" s="2" t="str">
        <x:v>Jordan Ellis</x:v>
      </x:c>
      <x:c r="D68" s="12" t="str">
        <x:v>2026-10-06</x:v>
      </x:c>
      <x:c r="E68" s="2" t="str">
        <x:v>Closed</x:v>
      </x:c>
      <x:c r="F68" s="2" t="str">
        <x:v>Microsoft365</x:v>
      </x:c>
      <x:c r="G68" s="2" t="str">
        <x:v>East</x:v>
      </x:c>
      <x:c r="H68" s="2" t="str">
        <x:v>Normal</x:v>
      </x:c>
      <x:c r="I68" s="10" t="n">
        <x:v>19</x:v>
      </x:c>
      <x:c r="J68" s="11" t="n">
        <x:v>63.25</x:v>
      </x:c>
      <x:c r="K68" s="2" t="str">
        <x:v>Web</x:v>
      </x:c>
      <x:c r="L68" s="13" t="str">
        <x:v>Excel import review</x:v>
      </x:c>
    </x:row>
    <x:row r="69" ht="31" customHeight="1">
      <x:c r="A69" s="2" t="n">
        <x:v>63</x:v>
      </x:c>
      <x:c r="B69" s="2" t="str">
        <x:v>DP-1063</x:v>
      </x:c>
      <x:c r="C69" s="2" t="str">
        <x:v>Alex Rivera</x:v>
      </x:c>
      <x:c r="D69" s="12" t="str">
        <x:v>2026-10-07</x:v>
      </x:c>
      <x:c r="E69" s="2" t="str">
        <x:v>Pending</x:v>
      </x:c>
      <x:c r="F69" s="2" t="str">
        <x:v>Printing</x:v>
      </x:c>
      <x:c r="G69" s="2" t="str">
        <x:v>Central</x:v>
      </x:c>
      <x:c r="H69" s="2" t="str">
        <x:v>High</x:v>
      </x:c>
      <x:c r="I69" s="10" t="n">
        <x:v>26</x:v>
      </x:c>
      <x:c r="J69" s="11" t="n">
        <x:v>70.5</x:v>
      </x:c>
      <x:c r="K69" s="2" t="str">
        <x:v>Phone</x:v>
      </x:c>
      <x:c r="L69" s="13" t="str">
        <x:v>Scanner connection</x:v>
      </x:c>
    </x:row>
    <x:row r="70" ht="31" customHeight="1">
      <x:c r="A70" s="2" t="n">
        <x:v>64</x:v>
      </x:c>
      <x:c r="B70" s="2" t="str">
        <x:v>DP-1064</x:v>
      </x:c>
      <x:c r="C70" s="2" t="str">
        <x:v>Sam Brooks</x:v>
      </x:c>
      <x:c r="D70" s="12" t="str">
        <x:v>2026-10-08</x:v>
      </x:c>
      <x:c r="E70" s="2" t="str">
        <x:v>Resolved</x:v>
      </x:c>
      <x:c r="F70" s="2" t="str">
        <x:v>PDF</x:v>
      </x:c>
      <x:c r="G70" s="2" t="str">
        <x:v>West</x:v>
      </x:c>
      <x:c r="H70" s="2" t="str">
        <x:v>Low</x:v>
      </x:c>
      <x:c r="I70" s="10" t="n">
        <x:v>33</x:v>
      </x:c>
      <x:c r="J70" s="11" t="n">
        <x:v>77.75</x:v>
      </x:c>
      <x:c r="K70" s="2" t="str">
        <x:v>Email</x:v>
      </x:c>
      <x:c r="L70" s="13" t="str">
        <x:v>PDF form saving</x:v>
      </x:c>
    </x:row>
    <x:row r="71" ht="31" customHeight="1">
      <x:c r="A71" s="2" t="n">
        <x:v>65</x:v>
      </x:c>
      <x:c r="B71" s="2" t="str">
        <x:v>DP-1065</x:v>
      </x:c>
      <x:c r="C71" s="2" t="str">
        <x:v>  Noor Patel </x:v>
      </x:c>
      <x:c r="D71" s="12" t="str">
        <x:v>2026-10-09</x:v>
      </x:c>
      <x:c r="E71" s="2" t="str">
        <x:v>Open</x:v>
      </x:c>
      <x:c r="F71" s="2" t="str">
        <x:v>Windows</x:v>
      </x:c>
      <x:c r="G71" s="2" t="str">
        <x:v>East</x:v>
      </x:c>
      <x:c r="H71" s="2" t="str">
        <x:v>Normal</x:v>
      </x:c>
      <x:c r="I71" s="10" t="n">
        <x:v>40</x:v>
      </x:c>
      <x:c r="J71" s="11" t="n">
        <x:v>85</x:v>
      </x:c>
      <x:c r="K71" s="2" t="str">
        <x:v>Web</x:v>
      </x:c>
      <x:c r="L71" s="13" t="str">
        <x:v>Wi-Fi connection drops</x:v>
      </x:c>
    </x:row>
    <x:row r="72" ht="31" customHeight="1">
      <x:c r="A72" s="2" t="n">
        <x:v>66</x:v>
      </x:c>
      <x:c r="B72" s="2" t="str">
        <x:v>DP-1066</x:v>
      </x:c>
      <x:c r="C72" s="2" t="str">
        <x:v>Taylor Reed</x:v>
      </x:c>
      <x:c r="D72" s="12" t="str">
        <x:v>2026-10-10</x:v>
      </x:c>
      <x:c r="E72" s="2" t="str">
        <x:v>OPEN</x:v>
      </x:c>
      <x:c r="F72" s="2" t="str">
        <x:v>Microsoft365</x:v>
      </x:c>
      <x:c r="G72" s="2" t="str">
        <x:v>Central</x:v>
      </x:c>
      <x:c r="H72" s="2" t="str">
        <x:v>High</x:v>
      </x:c>
      <x:c r="I72" s="10" t="n">
        <x:v>47</x:v>
      </x:c>
      <x:c r="J72" s="11" t="n">
        <x:v>12.5</x:v>
      </x:c>
      <x:c r="K72" s="2" t="str">
        <x:v>Phone</x:v>
      </x:c>
      <x:c r="L72" s="13" t="str">
        <x:v>Word heading layout</x:v>
      </x:c>
    </x:row>
    <x:row r="73" ht="31" customHeight="1">
      <x:c r="A73" s="2" t="n">
        <x:v>67</x:v>
      </x:c>
      <x:c r="B73" s="2" t="str">
        <x:v>DP-1067</x:v>
      </x:c>
      <x:c r="C73" s="2" t="str">
        <x:v>Morgan Lane</x:v>
      </x:c>
      <x:c r="D73" s="12" t="str">
        <x:v>2026-10-11</x:v>
      </x:c>
      <x:c r="E73" s="2" t="str">
        <x:v>Open</x:v>
      </x:c>
      <x:c r="F73" s="2" t="str">
        <x:v>Printing</x:v>
      </x:c>
      <x:c r="G73" s="2" t="str">
        <x:v>West</x:v>
      </x:c>
      <x:c r="H73" s="2" t="str">
        <x:v>Low</x:v>
      </x:c>
      <x:c r="I73" s="10" t="n">
        <x:v>54</x:v>
      </x:c>
      <x:c r="J73" s="11" t="n">
        <x:v>19.75</x:v>
      </x:c>
      <x:c r="K73" s="2" t="str">
        <x:v>Email</x:v>
      </x:c>
      <x:c r="L73" s="13" t="str">
        <x:v>Printer queue paused</x:v>
      </x:c>
    </x:row>
    <x:row r="74" ht="31" customHeight="1">
      <x:c r="A74" s="2" t="n">
        <x:v>68</x:v>
      </x:c>
      <x:c r="B74" s="2" t="str">
        <x:v>DP-1068</x:v>
      </x:c>
      <x:c r="C74" s="2" t="str">
        <x:v>Casey Park</x:v>
      </x:c>
      <x:c r="D74" s="12" t="str">
        <x:v>2026-10-12</x:v>
      </x:c>
      <x:c r="E74" s="2" t="str">
        <x:v>Closed</x:v>
      </x:c>
      <x:c r="F74" s="2" t="str">
        <x:v>PDF</x:v>
      </x:c>
      <x:c r="G74" s="2" t="str">
        <x:v>East</x:v>
      </x:c>
      <x:c r="H74" s="2" t="str">
        <x:v>Normal</x:v>
      </x:c>
      <x:c r="I74" s="10" t="n">
        <x:v>61</x:v>
      </x:c>
      <x:c r="J74" s="11" t="n">
        <x:v>27</x:v>
      </x:c>
      <x:c r="K74" s="2" t="str">
        <x:v>Web</x:v>
      </x:c>
      <x:c r="L74" s="13" t="str">
        <x:v>PDF page scaling</x:v>
      </x:c>
    </x:row>
    <x:row r="75" ht="31" customHeight="1">
      <x:c r="A75" s="2" t="n">
        <x:v>69</x:v>
      </x:c>
      <x:c r="B75" s="2" t="str">
        <x:v>DP-1069</x:v>
      </x:c>
      <x:c r="C75" s="2" t="str">
        <x:v>Riley James</x:v>
      </x:c>
      <x:c r="D75" s="12" t="str">
        <x:v>2026-10-13</x:v>
      </x:c>
      <x:c r="E75" s="2" t="str">
        <x:v>Pending</x:v>
      </x:c>
      <x:c r="F75" s="2" t="str">
        <x:v>Windows</x:v>
      </x:c>
      <x:c r="G75" s="2" t="str">
        <x:v>Central</x:v>
      </x:c>
      <x:c r="H75" s="2" t="str">
        <x:v>High</x:v>
      </x:c>
      <x:c r="I75" s="10" t="n">
        <x:v>68</x:v>
      </x:c>
      <x:c r="J75" s="11" t="n">
        <x:v>34.25</x:v>
      </x:c>
      <x:c r="K75" s="2" t="str">
        <x:v>Phone</x:v>
      </x:c>
      <x:c r="L75" s="13" t="str">
        <x:v>Bluetooth audio setup</x:v>
      </x:c>
    </x:row>
    <x:row r="76" ht="31" customHeight="1">
      <x:c r="A76" s="2" t="n">
        <x:v>70</x:v>
      </x:c>
      <x:c r="B76" s="2" t="str">
        <x:v>DP-1070</x:v>
      </x:c>
      <x:c r="C76" s="2" t="str">
        <x:v>Jamie Cole</x:v>
      </x:c>
      <x:c r="D76" s="12" t="str">
        <x:v>2026-10-14</x:v>
      </x:c>
      <x:c r="E76" s="2" t="str">
        <x:v>Resolved</x:v>
      </x:c>
      <x:c r="F76" s="2" t="str">
        <x:v>Microsoft365</x:v>
      </x:c>
      <x:c r="G76" s="2" t="str">
        <x:v>West</x:v>
      </x:c>
      <x:c r="H76" s="2" t="str">
        <x:v>Low</x:v>
      </x:c>
      <x:c r="I76" s="10" t="n">
        <x:v>75</x:v>
      </x:c>
      <x:c r="J76" s="11" t="n">
        <x:v>41.5</x:v>
      </x:c>
      <x:c r="K76" s="2" t="str">
        <x:v>Email</x:v>
      </x:c>
      <x:c r="L76" s="13" t="str">
        <x:v>Excel import review</x:v>
      </x:c>
    </x:row>
    <x:row r="77" ht="31" customHeight="1">
      <x:c r="A77" s="2" t="n">
        <x:v>71</x:v>
      </x:c>
      <x:c r="B77" s="2" t="str">
        <x:v>DP-1071</x:v>
      </x:c>
      <x:c r="C77" s="2" t="str">
        <x:v>Robin Fox</x:v>
      </x:c>
      <x:c r="D77" s="12" t="str">
        <x:v>2026-10-15</x:v>
      </x:c>
      <x:c r="E77" s="2" t="str">
        <x:v>Open</x:v>
      </x:c>
      <x:c r="F77" s="2" t="str">
        <x:v>Printing</x:v>
      </x:c>
      <x:c r="G77" s="2" t="str">
        <x:v>East</x:v>
      </x:c>
      <x:c r="H77" s="2" t="str">
        <x:v>Normal</x:v>
      </x:c>
      <x:c r="I77" s="10" t="n">
        <x:v>82</x:v>
      </x:c>
      <x:c r="J77" s="11" t="n">
        <x:v>48.75</x:v>
      </x:c>
      <x:c r="K77" s="2" t="str">
        <x:v>Web</x:v>
      </x:c>
      <x:c r="L77" s="13" t="str">
        <x:v>Scanner connection</x:v>
      </x:c>
    </x:row>
    <x:row r="78" ht="31" customHeight="1">
      <x:c r="A78" s="2" t="n">
        <x:v>72</x:v>
      </x:c>
      <x:c r="B78" s="2" t="str">
        <x:v>DP-1072</x:v>
      </x:c>
      <x:c r="C78" s="2" t="str">
        <x:v>Drew Hayes</x:v>
      </x:c>
      <x:c r="D78" s="12" t="str">
        <x:v>2026-10-16</x:v>
      </x:c>
      <x:c r="E78" s="2" t="str">
        <x:v>Closed</x:v>
      </x:c>
      <x:c r="F78" s="2" t="str">
        <x:v>PDF</x:v>
      </x:c>
      <x:c r="G78" s="2" t="str">
        <x:v>Central</x:v>
      </x:c>
      <x:c r="H78" s="2" t="str">
        <x:v>High</x:v>
      </x:c>
      <x:c r="I78" s="10" t="n">
        <x:v>89</x:v>
      </x:c>
      <x:c r="J78" s="11" t="n">
        <x:v>56</x:v>
      </x:c>
      <x:c r="K78" s="2" t="str">
        <x:v>Phone</x:v>
      </x:c>
      <x:c r="L78" s="13" t="str">
        <x:v>PDF form saving</x:v>
      </x:c>
    </x:row>
    <x:row r="79" ht="31" customHeight="1">
      <x:c r="A79" s="2" t="n">
        <x:v>73</x:v>
      </x:c>
      <x:c r="B79" s="2" t="str">
        <x:v>DP-1073</x:v>
      </x:c>
      <x:c r="C79" s="2" t="str">
        <x:v>Avery Scott</x:v>
      </x:c>
      <x:c r="D79" s="12" t="str">
        <x:v>2026-10-17</x:v>
      </x:c>
      <x:c r="E79" s="2" t="str">
        <x:v>Open</x:v>
      </x:c>
      <x:c r="F79" s="2" t="str">
        <x:v>Windows</x:v>
      </x:c>
      <x:c r="G79" s="2" t="str">
        <x:v>West</x:v>
      </x:c>
      <x:c r="H79" s="2" t="str">
        <x:v>Low</x:v>
      </x:c>
      <x:c r="I79" s="10" t="n">
        <x:v>96</x:v>
      </x:c>
      <x:c r="J79" s="11" t="n">
        <x:v>63.25</x:v>
      </x:c>
      <x:c r="K79" s="2" t="str">
        <x:v>Email</x:v>
      </x:c>
      <x:c r="L79" s="13" t="str">
        <x:v>Wi-Fi connection drops</x:v>
      </x:c>
    </x:row>
    <x:row r="80" ht="31" customHeight="1">
      <x:c r="A80" s="2" t="n">
        <x:v>74</x:v>
      </x:c>
      <x:c r="B80" s="2" t="str">
        <x:v>DP-1074</x:v>
      </x:c>
      <x:c r="C80" s="2" t="str">
        <x:v>  Quinn Bell </x:v>
      </x:c>
      <x:c r="D80" s="12" t="str">
        <x:v>2026-10-18</x:v>
      </x:c>
      <x:c r="E80" s="2" t="str">
        <x:v>Closed</x:v>
      </x:c>
      <x:c r="F80" s="2" t="str">
        <x:v>Microsoft365</x:v>
      </x:c>
      <x:c r="G80" s="2" t="str">
        <x:v>East</x:v>
      </x:c>
      <x:c r="H80" s="2" t="str">
        <x:v>Normal</x:v>
      </x:c>
      <x:c r="I80" s="10" t="n">
        <x:v>17</x:v>
      </x:c>
      <x:c r="J80" s="11" t="n">
        <x:v>70.5</x:v>
      </x:c>
      <x:c r="K80" s="2" t="str">
        <x:v>Web</x:v>
      </x:c>
      <x:c r="L80" s="13" t="str">
        <x:v>Word heading layout</x:v>
      </x:c>
    </x:row>
    <x:row r="81" ht="31" customHeight="1">
      <x:c r="A81" s="2" t="n">
        <x:v>75</x:v>
      </x:c>
      <x:c r="B81" s="2" t="str">
        <x:v>DP-1075</x:v>
      </x:c>
      <x:c r="C81" s="2" t="str">
        <x:v>Sage Kim</x:v>
      </x:c>
      <x:c r="D81" s="12" t="str">
        <x:v>2026-10-19</x:v>
      </x:c>
      <x:c r="E81" s="2" t="str">
        <x:v>Pending</x:v>
      </x:c>
      <x:c r="F81" s="2" t="str">
        <x:v>Printing</x:v>
      </x:c>
      <x:c r="G81" s="2" t="str">
        <x:v>Central</x:v>
      </x:c>
      <x:c r="H81" s="2" t="str">
        <x:v>High</x:v>
      </x:c>
      <x:c r="I81" s="10" t="n">
        <x:v>24</x:v>
      </x:c>
      <x:c r="J81" s="11" t="n">
        <x:v>77.75</x:v>
      </x:c>
      <x:c r="K81" s="2" t="str">
        <x:v>Phone</x:v>
      </x:c>
      <x:c r="L81" s="13" t="str">
        <x:v>Printer queue paused</x:v>
      </x:c>
    </x:row>
    <x:row r="82" ht="31" customHeight="1">
      <x:c r="A82" s="2" t="n">
        <x:v>76</x:v>
      </x:c>
      <x:c r="B82" s="2" t="str">
        <x:v>DP-1076</x:v>
      </x:c>
      <x:c r="C82" s="2" t="str">
        <x:v>Maya Chen</x:v>
      </x:c>
      <x:c r="D82" s="12" t="str">
        <x:v>2026-10-20</x:v>
      </x:c>
      <x:c r="E82" s="2" t="str">
        <x:v>Resolved</x:v>
      </x:c>
      <x:c r="F82" s="2" t="str">
        <x:v>PDF</x:v>
      </x:c>
      <x:c r="G82" s="2" t="str">
        <x:v>West</x:v>
      </x:c>
      <x:c r="H82" s="2" t="str">
        <x:v>Low</x:v>
      </x:c>
      <x:c r="I82" s="10" t="n">
        <x:v>31</x:v>
      </x:c>
      <x:c r="J82" s="11" t="n">
        <x:v>85</x:v>
      </x:c>
      <x:c r="K82" s="2" t="str">
        <x:v>Email</x:v>
      </x:c>
      <x:c r="L82" s="13" t="str">
        <x:v>PDF page scaling</x:v>
      </x:c>
    </x:row>
    <x:row r="83" ht="31" customHeight="1">
      <x:c r="A83" s="2" t="n">
        <x:v>77</x:v>
      </x:c>
      <x:c r="B83" s="2" t="str">
        <x:v>DP-1077</x:v>
      </x:c>
      <x:c r="C83" s="2" t="str">
        <x:v>Jordan Ellis</x:v>
      </x:c>
      <x:c r="D83" s="12" t="str">
        <x:v>2026-10-21</x:v>
      </x:c>
      <x:c r="E83" s="2" t="str">
        <x:v>Open</x:v>
      </x:c>
      <x:c r="F83" s="2" t="str">
        <x:v>Windows</x:v>
      </x:c>
      <x:c r="G83" s="2" t="str">
        <x:v>East</x:v>
      </x:c>
      <x:c r="H83" s="2" t="str">
        <x:v>Normal</x:v>
      </x:c>
      <x:c r="I83" s="10" t="n">
        <x:v>38</x:v>
      </x:c>
      <x:c r="J83" s="11" t="n">
        <x:v>12.5</x:v>
      </x:c>
      <x:c r="K83" s="2" t="str">
        <x:v>Web</x:v>
      </x:c>
      <x:c r="L83" s="13" t="str">
        <x:v>Bluetooth audio setup</x:v>
      </x:c>
    </x:row>
    <x:row r="84" ht="31" customHeight="1">
      <x:c r="A84" s="2" t="n">
        <x:v>78</x:v>
      </x:c>
      <x:c r="B84" s="2" t="str">
        <x:v>DP-1078</x:v>
      </x:c>
      <x:c r="C84" s="2" t="str">
        <x:v>Alex Rivera</x:v>
      </x:c>
      <x:c r="D84" s="12" t="str">
        <x:v>2026-10-22</x:v>
      </x:c>
      <x:c r="E84" s="2" t="str">
        <x:v> open </x:v>
      </x:c>
      <x:c r="F84" s="2" t="str">
        <x:v>Microsoft365</x:v>
      </x:c>
      <x:c r="G84" s="2" t="str">
        <x:v>Central</x:v>
      </x:c>
      <x:c r="H84" s="2" t="str">
        <x:v>High</x:v>
      </x:c>
      <x:c r="I84" s="10" t="n">
        <x:v>45</x:v>
      </x:c>
      <x:c r="J84" s="11" t="n">
        <x:v>19.75</x:v>
      </x:c>
      <x:c r="K84" s="2" t="str">
        <x:v>Phone</x:v>
      </x:c>
      <x:c r="L84" s="13" t="str">
        <x:v>Excel import review</x:v>
      </x:c>
    </x:row>
    <x:row r="85" ht="31" customHeight="1">
      <x:c r="A85" s="2" t="n">
        <x:v>79</x:v>
      </x:c>
      <x:c r="B85" s="2" t="str">
        <x:v>DP-1079</x:v>
      </x:c>
      <x:c r="C85" s="2" t="str">
        <x:v>Sam Brooks</x:v>
      </x:c>
      <x:c r="D85" s="12" t="str">
        <x:v>2026-10-23</x:v>
      </x:c>
      <x:c r="E85" s="2" t="str">
        <x:v>Open</x:v>
      </x:c>
      <x:c r="F85" s="2" t="str">
        <x:v>Printing</x:v>
      </x:c>
      <x:c r="G85" s="2" t="str">
        <x:v>West</x:v>
      </x:c>
      <x:c r="H85" s="2" t="str">
        <x:v>Low</x:v>
      </x:c>
      <x:c r="I85" s="10" t="n">
        <x:v>52</x:v>
      </x:c>
      <x:c r="J85" s="11" t="n">
        <x:v>27</x:v>
      </x:c>
      <x:c r="K85" s="2" t="str">
        <x:v>Email</x:v>
      </x:c>
      <x:c r="L85" s="13" t="str">
        <x:v>Scanner connection</x:v>
      </x:c>
    </x:row>
    <x:row r="86" ht="31" customHeight="1">
      <x:c r="A86" s="2" t="n">
        <x:v>80</x:v>
      </x:c>
      <x:c r="B86" s="2" t="str">
        <x:v>DP-1080</x:v>
      </x:c>
      <x:c r="C86" s="2" t="str">
        <x:v>Noor Patel</x:v>
      </x:c>
      <x:c r="D86" s="12" t="str">
        <x:v>2026-10-24</x:v>
      </x:c>
      <x:c r="E86" s="2" t="str">
        <x:v>Closed</x:v>
      </x:c>
      <x:c r="F86" s="2" t="str">
        <x:v>PDF</x:v>
      </x:c>
      <x:c r="G86" s="2" t="str">
        <x:v>East</x:v>
      </x:c>
      <x:c r="H86" s="2" t="str">
        <x:v>Normal</x:v>
      </x:c>
      <x:c r="I86" s="10" t="n">
        <x:v>59</x:v>
      </x:c>
      <x:c r="J86" s="11" t="n">
        <x:v>34.25</x:v>
      </x:c>
      <x:c r="K86" s="2" t="str">
        <x:v>Web</x:v>
      </x:c>
      <x:c r="L86" s="13" t="str">
        <x:v>PDF form saving</x:v>
      </x:c>
    </x:row>
    <x:row r="87" ht="31" customHeight="1">
      <x:c r="A87" s="2" t="n">
        <x:v>81</x:v>
      </x:c>
      <x:c r="B87" s="2" t="str">
        <x:v>DP-1081</x:v>
      </x:c>
      <x:c r="C87" s="2" t="str">
        <x:v>Taylor Reed</x:v>
      </x:c>
      <x:c r="D87" s="12" t="str">
        <x:v>04/05/2026</x:v>
      </x:c>
      <x:c r="E87" s="2" t="str">
        <x:v>Pending</x:v>
      </x:c>
      <x:c r="F87" s="2" t="str">
        <x:v>Windows</x:v>
      </x:c>
      <x:c r="G87" s="2" t="str">
        <x:v>Central</x:v>
      </x:c>
      <x:c r="H87" s="2" t="str">
        <x:v>High</x:v>
      </x:c>
      <x:c r="I87" s="10" t="n">
        <x:v>66</x:v>
      </x:c>
      <x:c r="J87" s="11" t="n">
        <x:v>41.5</x:v>
      </x:c>
      <x:c r="K87" s="2" t="str">
        <x:v>Phone</x:v>
      </x:c>
      <x:c r="L87" s="13" t="str">
        <x:v>Wi-Fi connection drops</x:v>
      </x:c>
    </x:row>
    <x:row r="88" ht="31" customHeight="1">
      <x:c r="A88" s="2" t="n">
        <x:v>82</x:v>
      </x:c>
      <x:c r="B88" s="2" t="str">
        <x:v>DP-1082</x:v>
      </x:c>
      <x:c r="C88" s="2" t="str">
        <x:v>Morgan Lane</x:v>
      </x:c>
      <x:c r="D88" s="12" t="str">
        <x:v>04/05/2026</x:v>
      </x:c>
      <x:c r="E88" s="2" t="str">
        <x:v>Resolved</x:v>
      </x:c>
      <x:c r="F88" s="2" t="str">
        <x:v>Microsoft365</x:v>
      </x:c>
      <x:c r="G88" s="2" t="str">
        <x:v>West</x:v>
      </x:c>
      <x:c r="H88" s="2" t="str">
        <x:v>Low</x:v>
      </x:c>
      <x:c r="I88" s="10" t="n">
        <x:v>73</x:v>
      </x:c>
      <x:c r="J88" s="11" t="n">
        <x:v>48.75</x:v>
      </x:c>
      <x:c r="K88" s="2" t="str">
        <x:v>Email</x:v>
      </x:c>
      <x:c r="L88" s="13" t="str">
        <x:v>Word heading layout</x:v>
      </x:c>
    </x:row>
    <x:row r="89" ht="31" customHeight="1">
      <x:c r="A89" s="2" t="n">
        <x:v>83</x:v>
      </x:c>
      <x:c r="B89" s="2" t="str">
        <x:v>DP-1083</x:v>
      </x:c>
      <x:c r="C89" s="2" t="str">
        <x:v>  Casey Park </x:v>
      </x:c>
      <x:c r="D89" s="12" t="str">
        <x:v>04/05/2026</x:v>
      </x:c>
      <x:c r="E89" s="2" t="str">
        <x:v>Open</x:v>
      </x:c>
      <x:c r="F89" s="2" t="str">
        <x:v>Printing</x:v>
      </x:c>
      <x:c r="G89" s="2" t="str">
        <x:v>East</x:v>
      </x:c>
      <x:c r="H89" s="2" t="str">
        <x:v>Normal</x:v>
      </x:c>
      <x:c r="I89" s="10" t="n">
        <x:v>80</x:v>
      </x:c>
      <x:c r="J89" s="11" t="n">
        <x:v>56</x:v>
      </x:c>
      <x:c r="K89" s="2" t="str">
        <x:v>Web</x:v>
      </x:c>
      <x:c r="L89" s="13" t="str">
        <x:v>Printer queue paused</x:v>
      </x:c>
    </x:row>
    <x:row r="90" ht="31" customHeight="1">
      <x:c r="A90" s="2" t="n">
        <x:v>84</x:v>
      </x:c>
      <x:c r="B90" s="2" t="str">
        <x:v>DP-1084</x:v>
      </x:c>
      <x:c r="C90" s="2" t="str">
        <x:v>Riley James</x:v>
      </x:c>
      <x:c r="D90" s="12" t="str">
        <x:v>04/05/2026</x:v>
      </x:c>
      <x:c r="E90" s="2" t="str">
        <x:v>Closed</x:v>
      </x:c>
      <x:c r="F90" s="2" t="str">
        <x:v>PDF</x:v>
      </x:c>
      <x:c r="G90" s="2" t="str">
        <x:v>Central</x:v>
      </x:c>
      <x:c r="H90" s="2" t="str">
        <x:v>High</x:v>
      </x:c>
      <x:c r="I90" s="10" t="n">
        <x:v>87</x:v>
      </x:c>
      <x:c r="J90" s="11" t="n">
        <x:v>63.25</x:v>
      </x:c>
      <x:c r="K90" s="2" t="str">
        <x:v>Phone</x:v>
      </x:c>
      <x:c r="L90" s="13" t="str">
        <x:v>PDF page scaling</x:v>
      </x:c>
    </x:row>
    <x:row r="91" ht="31" customHeight="1">
      <x:c r="A91" s="2" t="n">
        <x:v>85</x:v>
      </x:c>
      <x:c r="B91" s="2" t="str">
        <x:v>DP-1085</x:v>
      </x:c>
      <x:c r="C91" s="2" t="str">
        <x:v>Jamie Cole</x:v>
      </x:c>
      <x:c r="D91" s="12" t="str">
        <x:v>2026-02-31</x:v>
      </x:c>
      <x:c r="E91" s="2" t="str">
        <x:v>Open</x:v>
      </x:c>
      <x:c r="F91" s="2" t="str">
        <x:v>Windows</x:v>
      </x:c>
      <x:c r="G91" s="2" t="str">
        <x:v>West</x:v>
      </x:c>
      <x:c r="H91" s="2" t="str">
        <x:v>Low</x:v>
      </x:c>
      <x:c r="I91" s="10" t="n">
        <x:v>94</x:v>
      </x:c>
      <x:c r="J91" s="11" t="n">
        <x:v>70.5</x:v>
      </x:c>
      <x:c r="K91" s="2" t="str">
        <x:v>Email</x:v>
      </x:c>
      <x:c r="L91" s="13" t="str">
        <x:v>Bluetooth audio setup</x:v>
      </x:c>
    </x:row>
    <x:row r="92" ht="31" customHeight="1">
      <x:c r="A92" s="2" t="n">
        <x:v>86</x:v>
      </x:c>
      <x:c r="B92" s="2" t="str">
        <x:v>DP-1086</x:v>
      </x:c>
      <x:c r="C92" s="2" t="str">
        <x:v>Robin Fox</x:v>
      </x:c>
      <x:c r="D92" s="12" t="str">
        <x:v>2026-02-31</x:v>
      </x:c>
      <x:c r="E92" s="2" t="str">
        <x:v>Closed</x:v>
      </x:c>
      <x:c r="F92" s="2" t="str">
        <x:v>Microsoft365</x:v>
      </x:c>
      <x:c r="G92" s="2" t="str">
        <x:v>East</x:v>
      </x:c>
      <x:c r="H92" s="2" t="str">
        <x:v>Normal</x:v>
      </x:c>
      <x:c r="I92" s="10" t="n">
        <x:v>15</x:v>
      </x:c>
      <x:c r="J92" s="11" t="n">
        <x:v>77.75</x:v>
      </x:c>
      <x:c r="K92" s="2" t="str">
        <x:v>Web</x:v>
      </x:c>
      <x:c r="L92" s="13" t="str">
        <x:v>Excel import review</x:v>
      </x:c>
    </x:row>
    <x:row r="93" ht="31" customHeight="1">
      <x:c r="A93" s="2" t="n">
        <x:v>87</x:v>
      </x:c>
      <x:c r="B93" s="2" t="str">
        <x:v>DP-1087</x:v>
      </x:c>
      <x:c r="C93" s="2" t="str">
        <x:v>Drew Hayes</x:v>
      </x:c>
      <x:c r="D93" s="12" t="str"/>
      <x:c r="E93" s="2" t="str">
        <x:v>Pending</x:v>
      </x:c>
      <x:c r="F93" s="2" t="str">
        <x:v>Printing</x:v>
      </x:c>
      <x:c r="G93" s="2" t="str">
        <x:v>Central</x:v>
      </x:c>
      <x:c r="H93" s="2" t="str">
        <x:v>High</x:v>
      </x:c>
      <x:c r="I93" s="10" t="n">
        <x:v>22</x:v>
      </x:c>
      <x:c r="J93" s="11" t="n">
        <x:v>85</x:v>
      </x:c>
      <x:c r="K93" s="2" t="str">
        <x:v>Phone</x:v>
      </x:c>
      <x:c r="L93" s="13" t="str">
        <x:v>Scanner connection</x:v>
      </x:c>
    </x:row>
    <x:row r="94" ht="31" customHeight="1">
      <x:c r="A94" s="2" t="n">
        <x:v>88</x:v>
      </x:c>
      <x:c r="B94" s="2" t="str">
        <x:v>DP-1088</x:v>
      </x:c>
      <x:c r="C94" s="2" t="str">
        <x:v>Avery Scott</x:v>
      </x:c>
      <x:c r="D94" s="12" t="str"/>
      <x:c r="E94" s="2" t="str">
        <x:v>Resolved</x:v>
      </x:c>
      <x:c r="F94" s="2" t="str">
        <x:v>PDF</x:v>
      </x:c>
      <x:c r="G94" s="2" t="str">
        <x:v>West</x:v>
      </x:c>
      <x:c r="H94" s="2" t="str">
        <x:v>Low</x:v>
      </x:c>
      <x:c r="I94" s="10" t="n">
        <x:v>29</x:v>
      </x:c>
      <x:c r="J94" s="11" t="n">
        <x:v>12.5</x:v>
      </x:c>
      <x:c r="K94" s="2" t="str">
        <x:v>Email</x:v>
      </x:c>
      <x:c r="L94" s="13" t="str">
        <x:v>PDF form saving</x:v>
      </x:c>
    </x:row>
    <x:row r="95" ht="31" customHeight="1">
      <x:c r="A95" s="2" t="n">
        <x:v>89</x:v>
      </x:c>
      <x:c r="B95" s="2" t="str">
        <x:v>DP-1089</x:v>
      </x:c>
      <x:c r="C95" s="2" t="str">
        <x:v>Quinn Bell</x:v>
      </x:c>
      <x:c r="D95" s="12" t="str">
        <x:v>2026-10-05</x:v>
      </x:c>
      <x:c r="E95" s="2" t="str">
        <x:v>Open</x:v>
      </x:c>
      <x:c r="F95" s="2" t="str">
        <x:v>Windows</x:v>
      </x:c>
      <x:c r="G95" s="2" t="str">
        <x:v>East</x:v>
      </x:c>
      <x:c r="H95" s="2" t="str">
        <x:v>Normal</x:v>
      </x:c>
      <x:c r="I95" s="10" t="n">
        <x:v>36</x:v>
      </x:c>
      <x:c r="J95" s="11" t="n">
        <x:v>19.75</x:v>
      </x:c>
      <x:c r="K95" s="2" t="str">
        <x:v>Web</x:v>
      </x:c>
      <x:c r="L95" s="13" t="str">
        <x:v>Wi-Fi connection drops</x:v>
      </x:c>
    </x:row>
    <x:row r="96" ht="31" customHeight="1">
      <x:c r="A96" s="2" t="n">
        <x:v>90</x:v>
      </x:c>
      <x:c r="B96" s="2" t="str">
        <x:v>DP-1090</x:v>
      </x:c>
      <x:c r="C96" s="2" t="str">
        <x:v>Sage Kim</x:v>
      </x:c>
      <x:c r="D96" s="12" t="str">
        <x:v>2026-10-06</x:v>
      </x:c>
      <x:c r="E96" s="2" t="str">
        <x:v>Closed</x:v>
      </x:c>
      <x:c r="F96" s="2" t="str">
        <x:v>Microsoft365</x:v>
      </x:c>
      <x:c r="G96" s="2" t="str">
        <x:v>Central</x:v>
      </x:c>
      <x:c r="H96" s="2" t="str">
        <x:v>High</x:v>
      </x:c>
      <x:c r="I96" s="10" t="n">
        <x:v>43</x:v>
      </x:c>
      <x:c r="J96" s="11" t="n">
        <x:v>27</x:v>
      </x:c>
      <x:c r="K96" s="2" t="str">
        <x:v>Phone</x:v>
      </x:c>
      <x:c r="L96" s="13" t="str">
        <x:v>Word heading layout</x:v>
      </x:c>
    </x:row>
    <x:row r="97" ht="31" customHeight="1">
      <x:c r="A97" s="2" t="n">
        <x:v>91</x:v>
      </x:c>
      <x:c r="B97" s="2" t="str">
        <x:v>DP-1001</x:v>
      </x:c>
      <x:c r="C97" s="2" t="str">
        <x:v>Maya Chen</x:v>
      </x:c>
      <x:c r="D97" s="12" t="str">
        <x:v>2026-10-01</x:v>
      </x:c>
      <x:c r="E97" s="2" t="str">
        <x:v>Open</x:v>
      </x:c>
      <x:c r="F97" s="2" t="str">
        <x:v>Windows</x:v>
      </x:c>
      <x:c r="G97" s="2" t="str">
        <x:v>West</x:v>
      </x:c>
      <x:c r="H97" s="2" t="str">
        <x:v>Low</x:v>
      </x:c>
      <x:c r="I97" s="10" t="n">
        <x:v>22</x:v>
      </x:c>
      <x:c r="J97" s="11" t="n">
        <x:v>19.75</x:v>
      </x:c>
      <x:c r="K97" s="2" t="str">
        <x:v>Email</x:v>
      </x:c>
      <x:c r="L97" s="13" t="str">
        <x:v>Wi-Fi connection drops</x:v>
      </x:c>
    </x:row>
    <x:row r="98" ht="31" customHeight="1">
      <x:c r="A98" s="2" t="n">
        <x:v>92</x:v>
      </x:c>
      <x:c r="B98" s="2" t="str">
        <x:v>DP-1010</x:v>
      </x:c>
      <x:c r="C98" s="2" t="str">
        <x:v>Jamie Cole</x:v>
      </x:c>
      <x:c r="D98" s="12" t="str">
        <x:v>2026-10-10</x:v>
      </x:c>
      <x:c r="E98" s="2" t="str">
        <x:v>Resolved</x:v>
      </x:c>
      <x:c r="F98" s="2" t="str">
        <x:v>Microsoft365</x:v>
      </x:c>
      <x:c r="G98" s="2" t="str">
        <x:v>West</x:v>
      </x:c>
      <x:c r="H98" s="2" t="str">
        <x:v>Low</x:v>
      </x:c>
      <x:c r="I98" s="10" t="n">
        <x:v>85</x:v>
      </x:c>
      <x:c r="J98" s="11" t="n">
        <x:v>85</x:v>
      </x:c>
      <x:c r="K98" s="2" t="str">
        <x:v>Email</x:v>
      </x:c>
      <x:c r="L98" s="13" t="str">
        <x:v>Word heading layout</x:v>
      </x:c>
    </x:row>
    <x:row r="99" ht="31" customHeight="1">
      <x:c r="A99" s="2" t="n">
        <x:v>93</x:v>
      </x:c>
      <x:c r="B99" s="2" t="str">
        <x:v>DP-1019</x:v>
      </x:c>
      <x:c r="C99" s="2" t="str">
        <x:v>Sam Brooks</x:v>
      </x:c>
      <x:c r="D99" s="12" t="str">
        <x:v>2026-10-19</x:v>
      </x:c>
      <x:c r="E99" s="2" t="str">
        <x:v>Open</x:v>
      </x:c>
      <x:c r="F99" s="2" t="str">
        <x:v>Printing</x:v>
      </x:c>
      <x:c r="G99" s="2" t="str">
        <x:v>West</x:v>
      </x:c>
      <x:c r="H99" s="2" t="str">
        <x:v>Low</x:v>
      </x:c>
      <x:c r="I99" s="10" t="n">
        <x:v>62</x:v>
      </x:c>
      <x:c r="J99" s="11" t="n">
        <x:v>70.5</x:v>
      </x:c>
      <x:c r="K99" s="2" t="str">
        <x:v>Email</x:v>
      </x:c>
      <x:c r="L99" s="13" t="str">
        <x:v>Printer queue paused</x:v>
      </x:c>
    </x:row>
    <x:row r="100" ht="31" customHeight="1">
      <x:c r="A100" s="2" t="n">
        <x:v>94</x:v>
      </x:c>
      <x:c r="B100" s="2" t="str">
        <x:v>DP-1028</x:v>
      </x:c>
      <x:c r="C100" s="2" t="str">
        <x:v>Avery Scott</x:v>
      </x:c>
      <x:c r="D100" s="12" t="str">
        <x:v>2026-10-28</x:v>
      </x:c>
      <x:c r="E100" s="2" t="str">
        <x:v>Resolved</x:v>
      </x:c>
      <x:c r="F100" s="2" t="str">
        <x:v>PDF</x:v>
      </x:c>
      <x:c r="G100" s="2" t="str">
        <x:v>West</x:v>
      </x:c>
      <x:c r="H100" s="2" t="str">
        <x:v>Low</x:v>
      </x:c>
      <x:c r="I100" s="10" t="n">
        <x:v>39</x:v>
      </x:c>
      <x:c r="J100" s="11" t="n">
        <x:v>56</x:v>
      </x:c>
      <x:c r="K100" s="2" t="str">
        <x:v>Email</x:v>
      </x:c>
      <x:c r="L100" s="13" t="str">
        <x:v>PDF page scaling</x:v>
      </x:c>
    </x:row>
    <x:row r="101" ht="31" customHeight="1">
      <x:c r="A101" s="2" t="n">
        <x:v>95</x:v>
      </x:c>
      <x:c r="B101" s="2" t="str">
        <x:v>DP-1037</x:v>
      </x:c>
      <x:c r="C101" s="2" t="str">
        <x:v>Morgan Lane</x:v>
      </x:c>
      <x:c r="D101" s="12" t="str">
        <x:v>2026-10-09</x:v>
      </x:c>
      <x:c r="E101" s="2" t="str">
        <x:v>Open</x:v>
      </x:c>
      <x:c r="F101" s="2" t="str">
        <x:v>Windows</x:v>
      </x:c>
      <x:c r="G101" s="2" t="str">
        <x:v>West</x:v>
      </x:c>
      <x:c r="H101" s="2" t="str">
        <x:v>Low</x:v>
      </x:c>
      <x:c r="I101" s="10" t="n">
        <x:v>16</x:v>
      </x:c>
      <x:c r="J101" s="11" t="n">
        <x:v>41.5</x:v>
      </x:c>
      <x:c r="K101" s="2" t="str">
        <x:v>Email</x:v>
      </x:c>
      <x:c r="L101" s="13" t="str">
        <x:v>Bluetooth audio setup</x:v>
      </x:c>
    </x:row>
    <x:row r="102" ht="31" customHeight="1">
      <x:c r="A102" s="2" t="n">
        <x:v>96</x:v>
      </x:c>
      <x:c r="B102" s="2" t="str">
        <x:v>DP-1046</x:v>
      </x:c>
      <x:c r="C102" s="2" t="str">
        <x:v>Maya Chen</x:v>
      </x:c>
      <x:c r="D102" s="12" t="str">
        <x:v>2026-10-18</x:v>
      </x:c>
      <x:c r="E102" s="2" t="str">
        <x:v>Resolved</x:v>
      </x:c>
      <x:c r="F102" s="2" t="str">
        <x:v>Microsoft365</x:v>
      </x:c>
      <x:c r="G102" s="2" t="str">
        <x:v>West</x:v>
      </x:c>
      <x:c r="H102" s="2" t="str">
        <x:v>Low</x:v>
      </x:c>
      <x:c r="I102" s="10" t="n">
        <x:v>79</x:v>
      </x:c>
      <x:c r="J102" s="11" t="n">
        <x:v>27</x:v>
      </x:c>
      <x:c r="K102" s="2" t="str">
        <x:v>Email</x:v>
      </x:c>
      <x:c r="L102" s="13" t="str">
        <x:v>Excel import review</x:v>
      </x:c>
    </x:row>
    <x:row r="103" ht="31" customHeight="1">
      <x:c r="A103" s="2" t="n">
        <x:v>97</x:v>
      </x:c>
      <x:c r="B103" s="2" t="str">
        <x:v>DP-1060</x:v>
      </x:c>
      <x:c r="C103" s="2" t="str">
        <x:v>Sage Kim</x:v>
      </x:c>
      <x:c r="D103" s="12" t="str">
        <x:v>2026-10-04</x:v>
      </x:c>
      <x:c r="E103" s="2" t="str">
        <x:v>Open</x:v>
      </x:c>
      <x:c r="F103" s="2" t="str">
        <x:v>PDF</x:v>
      </x:c>
      <x:c r="G103" s="2" t="str">
        <x:v>Central</x:v>
      </x:c>
      <x:c r="H103" s="2" t="str">
        <x:v>High</x:v>
      </x:c>
      <x:c r="I103" s="10" t="n">
        <x:v>111</x:v>
      </x:c>
      <x:c r="J103" s="11" t="n">
        <x:v>63.75</x:v>
      </x:c>
      <x:c r="K103" s="2" t="str">
        <x:v>Phone</x:v>
      </x:c>
      <x:c r="L103" s="13" t="str">
        <x:v>PDF page scaling (follow-up export)</x:v>
      </x:c>
    </x:row>
    <x:row r="104" ht="31" customHeight="1">
      <x:c r="A104" s="2" t="n">
        <x:v>98</x:v>
      </x:c>
      <x:c r="B104" s="2" t="str">
        <x:v>DP-1061</x:v>
      </x:c>
      <x:c r="C104" s="2" t="str">
        <x:v>Maya Chen</x:v>
      </x:c>
      <x:c r="D104" s="12" t="str">
        <x:v>2026-10-05</x:v>
      </x:c>
      <x:c r="E104" s="2" t="str">
        <x:v>Closed</x:v>
      </x:c>
      <x:c r="F104" s="2" t="str">
        <x:v>Windows</x:v>
      </x:c>
      <x:c r="G104" s="2" t="str">
        <x:v>West</x:v>
      </x:c>
      <x:c r="H104" s="2" t="str">
        <x:v>Low</x:v>
      </x:c>
      <x:c r="I104" s="10" t="n">
        <x:v>119</x:v>
      </x:c>
      <x:c r="J104" s="11" t="n">
        <x:v>71</x:v>
      </x:c>
      <x:c r="K104" s="2" t="str">
        <x:v>Email</x:v>
      </x:c>
      <x:c r="L104" s="13" t="str">
        <x:v>Bluetooth audio setup (follow-up export)</x:v>
      </x:c>
    </x:row>
    <x:row r="105" ht="31" customHeight="1">
      <x:c r="A105" s="2" t="n">
        <x:v>99</x:v>
      </x:c>
      <x:c r="B105" s="2" t="str">
        <x:v>DP-1062</x:v>
      </x:c>
      <x:c r="C105" s="2" t="str">
        <x:v>Jordan Ellis</x:v>
      </x:c>
      <x:c r="D105" s="12" t="str">
        <x:v>2026-10-06</x:v>
      </x:c>
      <x:c r="E105" s="2" t="str">
        <x:v>Open</x:v>
      </x:c>
      <x:c r="F105" s="2" t="str">
        <x:v>Microsoft365</x:v>
      </x:c>
      <x:c r="G105" s="2" t="str">
        <x:v>East</x:v>
      </x:c>
      <x:c r="H105" s="2" t="str">
        <x:v>Normal</x:v>
      </x:c>
      <x:c r="I105" s="10" t="n">
        <x:v>41</x:v>
      </x:c>
      <x:c r="J105" s="11" t="n">
        <x:v>78.25</x:v>
      </x:c>
      <x:c r="K105" s="2" t="str">
        <x:v>Web</x:v>
      </x:c>
      <x:c r="L105" s="13" t="str">
        <x:v>Excel import review (follow-up export)</x:v>
      </x:c>
    </x:row>
    <x:row r="106" ht="31" customHeight="1">
      <x:c r="A106" s="2" t="n">
        <x:v>100</x:v>
      </x:c>
      <x:c r="B106" s="2" t="str">
        <x:v>DP-1063</x:v>
      </x:c>
      <x:c r="C106" s="2" t="str">
        <x:v>Alex Rivera</x:v>
      </x:c>
      <x:c r="D106" s="12" t="str">
        <x:v>2026-10-07</x:v>
      </x:c>
      <x:c r="E106" s="2" t="str">
        <x:v>Closed</x:v>
      </x:c>
      <x:c r="F106" s="2" t="str">
        <x:v>Printing</x:v>
      </x:c>
      <x:c r="G106" s="2" t="str">
        <x:v>Central</x:v>
      </x:c>
      <x:c r="H106" s="2" t="str">
        <x:v>High</x:v>
      </x:c>
      <x:c r="I106" s="10" t="n">
        <x:v>49</x:v>
      </x:c>
      <x:c r="J106" s="11" t="n">
        <x:v>85.5</x:v>
      </x:c>
      <x:c r="K106" s="2" t="str">
        <x:v>Phone</x:v>
      </x:c>
      <x:c r="L106" s="13" t="str">
        <x:v>Scanner connection (follow-up export)</x:v>
      </x:c>
    </x:row>
  </x:sheetData>
  <x:pageMargins left="0.7" right="0.7" top="0.75" bottom="0.75" header="0.3" footer="0.3"/>
  <x:tableParts count="1">
    <x:tablePart xmlns:r="http://schemas.openxmlformats.org/officeDocument/2006/relationships" r:id="R29c8f61544e749b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3" width="13" hidden="0" customWidth="1"/>
    <x:col min="4" max="4" width="23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Mappings and exercise rules</x:v>
      </x:c>
      <x:c r="B2" s="2"/>
      <x:c r="C2" s="2"/>
      <x:c r="D2" s="2"/>
      <x:c r="E2" s="2"/>
      <x:c r="F2" s="2"/>
      <x:c r="G2" s="2"/>
      <x:c r="H2" s="2"/>
    </x:row>
    <x:row r="3" ht="23" customHeight="1">
      <x:c r="A3" s="4"/>
      <x:c r="B3" s="4"/>
      <x:c r="C3" s="4"/>
      <x:c r="D3" s="4"/>
      <x:c r="E3" s="4"/>
      <x:c r="F3" s="4"/>
      <x:c r="G3" s="4"/>
      <x:c r="H3" s="4"/>
    </x:row>
    <x:row r="4" ht="23" customHeight="1">
      <x:c r="A4" s="2" t="str">
        <x:v>Mappings apply only to this fictional export. Do not assume these aliases describe an employer’s real categories.</x:v>
      </x:c>
      <x:c r="B4" s="2"/>
      <x:c r="C4" s="2"/>
      <x:c r="D4" s="2"/>
      <x:c r="E4" s="2"/>
      <x:c r="F4" s="2"/>
      <x:c r="G4" s="2"/>
      <x:c r="H4" s="2"/>
    </x:row>
    <x:row r="5" ht="23" customHeight="1">
      <x:c r="A5" s="2"/>
      <x:c r="B5" s="2"/>
      <x:c r="C5" s="2"/>
      <x:c r="D5" s="2"/>
      <x:c r="E5" s="2"/>
      <x:c r="F5" s="2"/>
      <x:c r="G5" s="2"/>
      <x:c r="H5" s="2"/>
    </x:row>
    <x:row r="6" ht="27" customHeight="1">
      <x:c r="A6" s="9" t="str">
        <x:v>Normalized source key</x:v>
      </x:c>
      <x:c r="B6" s="9" t="str">
        <x:v>Canonical category</x:v>
      </x:c>
      <x:c r="C6" s="2"/>
      <x:c r="D6" s="16" t="str">
        <x:v>Rules that make the answers reproducible</x:v>
      </x:c>
      <x:c r="E6" s="16"/>
      <x:c r="F6" s="16"/>
      <x:c r="G6" s="16"/>
      <x:c r="H6" s="16"/>
    </x:row>
    <x:row r="7" ht="42" customHeight="1">
      <x:c r="A7" s="2" t="str">
        <x:v>WINDOWS</x:v>
      </x:c>
      <x:c r="B7" s="2" t="str">
        <x:v>Windows</x:v>
      </x:c>
      <x:c r="C7" s="2"/>
      <x:c r="D7" s="13" t="str">
        <x:v>Record grain</x:v>
      </x:c>
      <x:c r="E7" s="13" t="str">
        <x:v>One exported row. A repeated ID can be a duplicate or a conflicting record.</x:v>
      </x:c>
      <x:c r="F7" s="13"/>
      <x:c r="G7" s="13"/>
      <x:c r="H7" s="13"/>
    </x:row>
    <x:row r="8" ht="42" customHeight="1">
      <x:c r="A8" s="14" t="str">
        <x:v>WIN11</x:v>
      </x:c>
      <x:c r="B8" s="14" t="str">
        <x:v>Windows</x:v>
      </x:c>
      <x:c r="C8" s="2"/>
      <x:c r="D8" s="13" t="str">
        <x:v>Exact repeat</x:v>
      </x:c>
      <x:c r="E8" s="13" t="str">
        <x:v>All eleven source fields B:L match. Import row is excluded.</x:v>
      </x:c>
      <x:c r="F8" s="13"/>
      <x:c r="G8" s="13"/>
      <x:c r="H8" s="13"/>
    </x:row>
    <x:row r="9" ht="42" customHeight="1">
      <x:c r="A9" s="2" t="str">
        <x:v>WINDOWS11</x:v>
      </x:c>
      <x:c r="B9" s="2" t="str">
        <x:v>Windows</x:v>
      </x:c>
      <x:c r="C9" s="2"/>
      <x:c r="D9" s="13" t="str">
        <x:v>Conflict</x:v>
      </x:c>
      <x:c r="E9" s="13" t="str">
        <x:v>An ID has more than one distinct combination of source fields.</x:v>
      </x:c>
      <x:c r="F9" s="13"/>
      <x:c r="G9" s="13"/>
      <x:c r="H9" s="13"/>
    </x:row>
    <x:row r="10" ht="42" customHeight="1">
      <x:c r="A10" s="14" t="str">
        <x:v>MICROSOFT365</x:v>
      </x:c>
      <x:c r="B10" s="14" t="str">
        <x:v>Microsoft365</x:v>
      </x:c>
      <x:c r="C10" s="2"/>
      <x:c r="D10" s="13" t="str">
        <x:v>Status</x:v>
      </x:c>
      <x:c r="E10" s="13" t="str">
        <x:v>UPPER(TRIM()) maps case and ordinary spaces. No other status rule is assumed.</x:v>
      </x:c>
      <x:c r="F10" s="13"/>
      <x:c r="G10" s="13"/>
      <x:c r="H10" s="13"/>
    </x:row>
    <x:row r="11" ht="42" customHeight="1">
      <x:c r="A11" s="2" t="str">
        <x:v>MS365</x:v>
      </x:c>
      <x:c r="B11" s="2" t="str">
        <x:v>Microsoft365</x:v>
      </x:c>
      <x:c r="C11" s="2"/>
      <x:c r="D11" s="13" t="str">
        <x:v>Dates</x:v>
      </x:c>
      <x:c r="E11" s="13" t="str">
        <x:v>YYYY-MM-DD candidates are parsed in X. Only rows marked Valid ISO in Y pass the date check.</x:v>
      </x:c>
      <x:c r="F11" s="13"/>
      <x:c r="G11" s="13"/>
      <x:c r="H11" s="13"/>
    </x:row>
    <x:row r="12" ht="42" customHeight="1">
      <x:c r="A12" s="14" t="str">
        <x:v>M365</x:v>
      </x:c>
      <x:c r="B12" s="14" t="str">
        <x:v>Microsoft365</x:v>
      </x:c>
      <x:c r="C12" s="2"/>
      <x:c r="D12" s="13" t="str">
        <x:v>Ambiguous date</x:v>
      </x:c>
      <x:c r="E12" s="13" t="str">
        <x:v>04/05/2026 has no declared day/month order. Review it instead of guessing.</x:v>
      </x:c>
      <x:c r="F12" s="13"/>
      <x:c r="G12" s="13"/>
      <x:c r="H12" s="13"/>
    </x:row>
    <x:row r="13" ht="42" customHeight="1">
      <x:c r="A13" s="2" t="str">
        <x:v>PRINTING</x:v>
      </x:c>
      <x:c r="B13" s="2" t="str">
        <x:v>Printing</x:v>
      </x:c>
      <x:c r="C13" s="2"/>
      <x:c r="D13" s="13" t="str">
        <x:v>Text handling</x:v>
      </x:c>
      <x:c r="E13" s="13" t="str">
        <x:v>TRIM handles ordinary spaces. Nonbreaking spaces need separate inspection.</x:v>
      </x:c>
      <x:c r="F13" s="13"/>
      <x:c r="G13" s="13"/>
      <x:c r="H13" s="13"/>
    </x:row>
    <x:row r="14" ht="42" customHeight="1">
      <x:c r="A14" s="14" t="str">
        <x:v>PRINTER</x:v>
      </x:c>
      <x:c r="B14" s="14" t="str">
        <x:v>Printing</x:v>
      </x:c>
      <x:c r="C14" s="2"/>
      <x:c r="D14" s="13" t="str">
        <x:v>Formula matching</x:v>
      </x:c>
      <x:c r="E14" s="13" t="str">
        <x:v>COUNTIF(S) compares text without case sensitivity and treats * and ? as wildcards.</x:v>
      </x:c>
      <x:c r="F14" s="13"/>
      <x:c r="G14" s="13"/>
      <x:c r="H14" s="13"/>
    </x:row>
    <x:row r="15" ht="42" customHeight="1">
      <x:c r="A15" s="2" t="str">
        <x:v>PDF</x:v>
      </x:c>
      <x:c r="B15" s="2" t="str">
        <x:v>PDF</x:v>
      </x:c>
      <x:c r="C15" s="2"/>
      <x:c r="D15" s="13" t="str">
        <x:v>Record signature</x:v>
      </x:c>
      <x:c r="E15" s="13" t="str">
        <x:v>The tilde separator is safe for this fixture only. Real imports need collision-safe comparison.</x:v>
      </x:c>
      <x:c r="F15" s="13"/>
      <x:c r="G15" s="13"/>
      <x:c r="H15" s="13"/>
    </x:row>
    <x:row r="16" ht="42" customHeight="1">
      <x:c r="A16" s="2"/>
      <x:c r="B16" s="2"/>
      <x:c r="C16" s="2"/>
      <x:c r="D16" s="13" t="str">
        <x:v>Reporting scope</x:v>
      </x:c>
      <x:c r="E16" s="13" t="str">
        <x:v>Counts and sums include every export row. They are not a deduplicated business report.</x:v>
      </x:c>
      <x:c r="F16" s="13"/>
      <x:c r="G16" s="13"/>
      <x:c r="H16" s="13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7" customHeight="1">
      <x:c r="A19" s="16" t="str">
        <x:v>Microsoft function references</x:v>
      </x:c>
      <x:c r="B19" s="16"/>
      <x:c r="C19" s="16"/>
      <x:c r="D19" s="16"/>
      <x:c r="E19" s="16"/>
      <x:c r="F19" s="16"/>
      <x:c r="G19" s="16"/>
      <x:c r="H19" s="16"/>
    </x:row>
    <x:row r="20" ht="23" customHeight="1">
      <x:c r="A20" s="2" t="str">
        <x:v>COUNTIF</x:v>
      </x:c>
      <x:c r="B20" s="17" t="str">
        <x:v>https://support.microsoft.com/en-us/excel/get-started/use-the-countif-function-in-microsoft-excel</x:v>
      </x:c>
      <x:c r="C20" s="17"/>
      <x:c r="D20" s="17"/>
      <x:c r="E20" s="17"/>
      <x:c r="F20" s="17"/>
      <x:c r="G20" s="17"/>
      <x:c r="H20" s="17"/>
    </x:row>
    <x:row r="21" ht="23" customHeight="1">
      <x:c r="A21" s="2" t="str">
        <x:v>COUNTIFS</x:v>
      </x:c>
      <x:c r="B21" s="17" t="str">
        <x:v>https://support.microsoft.com/en-us/excel/functions/countifs-function</x:v>
      </x:c>
      <x:c r="C21" s="17"/>
      <x:c r="D21" s="17"/>
      <x:c r="E21" s="17"/>
      <x:c r="F21" s="17"/>
      <x:c r="G21" s="17"/>
      <x:c r="H21" s="17"/>
    </x:row>
    <x:row r="22" ht="23" customHeight="1">
      <x:c r="A22" s="2" t="str">
        <x:v>SUMIFS</x:v>
      </x:c>
      <x:c r="B22" s="17" t="str">
        <x:v>https://support.microsoft.com/en-us/excel/functions/sumifs-function</x:v>
      </x:c>
      <x:c r="C22" s="17"/>
      <x:c r="D22" s="17"/>
      <x:c r="E22" s="17"/>
      <x:c r="F22" s="17"/>
      <x:c r="G22" s="17"/>
      <x:c r="H22" s="17"/>
    </x:row>
    <x:row r="23" ht="23" customHeight="1">
      <x:c r="A23" s="2" t="str">
        <x:v>TRIM</x:v>
      </x:c>
      <x:c r="B23" s="17" t="str">
        <x:v>https://support.microsoft.com/en-us/excel/functions/trim-function</x:v>
      </x:c>
      <x:c r="C23" s="17"/>
      <x:c r="D23" s="17"/>
      <x:c r="E23" s="17"/>
      <x:c r="F23" s="17"/>
      <x:c r="G23" s="17"/>
      <x:c r="H23" s="17"/>
    </x:row>
    <x:row r="24" ht="23" customHeight="1">
      <x:c r="A24" s="2" t="str">
        <x:v>DATE</x:v>
      </x:c>
      <x:c r="B24" s="17" t="str">
        <x:v>https://support.microsoft.com/en-us/excel/functions/date-function</x:v>
      </x:c>
      <x:c r="C24" s="17"/>
      <x:c r="D24" s="17"/>
      <x:c r="E24" s="17"/>
      <x:c r="F24" s="17"/>
      <x:c r="G24" s="17"/>
      <x:c r="H24" s="17"/>
    </x:row>
    <x:row r="25" ht="23" customHeight="1">
      <x:c r="A25" s="2" t="str">
        <x:v>XLOOKUP compatibility</x:v>
      </x:c>
      <x:c r="B25" s="17" t="str">
        <x:v>https://support.microsoft.com/en-us/excel/functions/xlookup-function</x:v>
      </x:c>
      <x:c r="C25" s="17"/>
      <x:c r="D25" s="17"/>
      <x:c r="E25" s="17"/>
      <x:c r="F25" s="17"/>
      <x:c r="G25" s="17"/>
      <x:c r="H25" s="17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  <x:row r="33" ht="23" customHeight="1">
      <x:c r="A33" s="2"/>
      <x:c r="B33" s="2"/>
      <x:c r="C33" s="2"/>
      <x:c r="D33" s="2"/>
      <x:c r="E33" s="2"/>
      <x:c r="F33" s="2"/>
      <x:c r="G33" s="2"/>
      <x:c r="H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</x:row>
  </x:sheetData>
  <x:mergeCells>
    <x:mergeCell ref="E7:H7"/>
    <x:mergeCell ref="E8:H8"/>
    <x:mergeCell ref="E9:H9"/>
    <x:mergeCell ref="E10:H10"/>
    <x:mergeCell ref="E11:H11"/>
    <x:mergeCell ref="E12:H12"/>
    <x:mergeCell ref="E13:H13"/>
    <x:mergeCell ref="E14:H14"/>
    <x:mergeCell ref="E15:H15"/>
    <x:mergeCell ref="E16:H16"/>
  </x:mergeCells>
  <x:pageMargins left="0.7" right="0.7" top="0.75" bottom="0.75" header="0.3" footer="0.3"/>
</x:worksheet>
</file>